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Filip\Desktop\"/>
    </mc:Choice>
  </mc:AlternateContent>
  <bookViews>
    <workbookView xWindow="0" yWindow="0" windowWidth="27855" windowHeight="14820" activeTab="1"/>
  </bookViews>
  <sheets>
    <sheet name="WYNIKI" sheetId="2" r:id="rId1"/>
    <sheet name="OBLICZENIA" sheetId="1" r:id="rId2"/>
    <sheet name="ZADANIA" sheetId="3" r:id="rId3"/>
  </sheets>
  <definedNames>
    <definedName name="a">OBLICZENIA!$H$10</definedName>
    <definedName name="B">OBLICZENIA!$H$15</definedName>
    <definedName name="d">OBLICZENIA!$I$103</definedName>
    <definedName name="dimA">OBLICZENIA!$H$14</definedName>
    <definedName name="dimb">OBLICZENIA!$H$15</definedName>
    <definedName name="dr">OBLICZENIA!$Z$565</definedName>
    <definedName name="eps">OBLICZENIA!$I$111</definedName>
    <definedName name="f">OBLICZENIA!$I$104</definedName>
    <definedName name="fa">OBLICZENIA!$D$605</definedName>
    <definedName name="fp">OBLICZENIA!$H$13</definedName>
    <definedName name="fw">OBLICZENIA!$H$12</definedName>
    <definedName name="fwo">OBLICZENIA!$D$613</definedName>
    <definedName name="fz">OBLICZENIA!$D$624</definedName>
    <definedName name="g">OBLICZENIA!$I$101</definedName>
    <definedName name="i">OBLICZENIA!$I$100</definedName>
    <definedName name="isp">OBLICZENIA!$I$109</definedName>
    <definedName name="izr">OBLICZENIA!$I$114</definedName>
    <definedName name="l">OBLICZENIA!$I$108</definedName>
    <definedName name="l.1">OBLICZENIA!$N$55</definedName>
    <definedName name="l.2">OBLICZENIA!$N$56</definedName>
    <definedName name="l.3">OBLICZENIA!$N$57</definedName>
    <definedName name="l.4">OBLICZENIA!$N$58</definedName>
    <definedName name="l.5">OBLICZENIA!$N$59</definedName>
    <definedName name="l.6">OBLICZENIA!$N$60</definedName>
    <definedName name="l.7">OBLICZENIA!$N$61</definedName>
    <definedName name="l.8">OBLICZENIA!$N$62</definedName>
    <definedName name="ld">OBLICZENIA!$D$640</definedName>
    <definedName name="lmax">OBLICZENIA!$H$4</definedName>
    <definedName name="lr">OBLICZENIA!$H$6</definedName>
    <definedName name="lsz">OBLICZENIA!$H$5</definedName>
    <definedName name="ly">OBLICZENIA!$D$635</definedName>
    <definedName name="mc">OBLICZENIA!$H$11</definedName>
    <definedName name="mft">OBLICZENIA!$I$112</definedName>
    <definedName name="mfw">OBLICZENIA!$I$113</definedName>
    <definedName name="mi">OBLICZENIA!$I$102</definedName>
    <definedName name="mn">OBLICZENIA!$O$654</definedName>
    <definedName name="mop">OBLICZENIA!$I$105</definedName>
    <definedName name="mt">OBLICZENIA!$I$107</definedName>
    <definedName name="nmax">OBLICZENIA!$I$110</definedName>
    <definedName name="nsr">OBLICZENIA!$D$632</definedName>
    <definedName name="pmin">OBLICZENIA!$I$115</definedName>
    <definedName name="sp">OBLICZENIA!$I$99</definedName>
    <definedName name="spr">OBLICZENIA!$I$106</definedName>
    <definedName name="t">OBLICZENIA!$D$609</definedName>
    <definedName name="t.1">OBLICZENIA!$J$55</definedName>
    <definedName name="t.2">OBLICZENIA!$J$56</definedName>
    <definedName name="t.3">OBLICZENIA!$J$57</definedName>
    <definedName name="t.4">OBLICZENIA!$J$58</definedName>
    <definedName name="t.5">OBLICZENIA!$J$59</definedName>
    <definedName name="t.6">OBLICZENIA!$J$60</definedName>
    <definedName name="t.7">OBLICZENIA!$J$61</definedName>
    <definedName name="t.8">OBLICZENIA!$J$62</definedName>
    <definedName name="tc">OBLICZENIA!$J$64</definedName>
    <definedName name="tp">OBLICZENIA!$H$9</definedName>
    <definedName name="vr">OBLICZENIA!$H$7</definedName>
    <definedName name="vsz">OBLICZENIA!$H$8</definedName>
    <definedName name="wyp">OBLICZENIA!$D$643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0" i="1" l="1"/>
  <c r="F893" i="1"/>
  <c r="O865" i="1"/>
  <c r="E204" i="2" l="1"/>
  <c r="D212" i="2"/>
  <c r="E212" i="2"/>
  <c r="F212" i="2"/>
  <c r="G212" i="2"/>
  <c r="D213" i="2"/>
  <c r="E213" i="2"/>
  <c r="G213" i="2"/>
  <c r="D194" i="2"/>
  <c r="E194" i="2"/>
  <c r="G194" i="2"/>
  <c r="D195" i="2"/>
  <c r="E195" i="2"/>
  <c r="G195" i="2"/>
  <c r="D196" i="2"/>
  <c r="E196" i="2"/>
  <c r="G196" i="2"/>
  <c r="D197" i="2"/>
  <c r="E197" i="2"/>
  <c r="G197" i="2"/>
  <c r="D198" i="2"/>
  <c r="E198" i="2"/>
  <c r="G198" i="2"/>
  <c r="D199" i="2"/>
  <c r="E199" i="2"/>
  <c r="G199" i="2"/>
  <c r="D200" i="2"/>
  <c r="E200" i="2"/>
  <c r="G200" i="2"/>
  <c r="D205" i="2"/>
  <c r="E205" i="2"/>
  <c r="F205" i="2"/>
  <c r="G205" i="2"/>
  <c r="D206" i="2"/>
  <c r="E206" i="2"/>
  <c r="F206" i="2"/>
  <c r="G206" i="2"/>
  <c r="D207" i="2"/>
  <c r="E207" i="2"/>
  <c r="E193" i="2"/>
  <c r="F900" i="1"/>
  <c r="F213" i="2" s="1"/>
  <c r="R864" i="1"/>
  <c r="S864" i="1"/>
  <c r="T864" i="1"/>
  <c r="U864" i="1"/>
  <c r="V864" i="1"/>
  <c r="W864" i="1"/>
  <c r="X864" i="1"/>
  <c r="Y864" i="1"/>
  <c r="Z864" i="1"/>
  <c r="AA864" i="1"/>
  <c r="AB864" i="1"/>
  <c r="Q864" i="1"/>
  <c r="AA865" i="1"/>
  <c r="AB865" i="1"/>
  <c r="AB866" i="1"/>
  <c r="AA867" i="1"/>
  <c r="AB867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S865" i="1"/>
  <c r="T865" i="1"/>
  <c r="U865" i="1"/>
  <c r="V865" i="1"/>
  <c r="W865" i="1"/>
  <c r="X865" i="1"/>
  <c r="Y865" i="1"/>
  <c r="Z865" i="1"/>
  <c r="S866" i="1"/>
  <c r="T866" i="1"/>
  <c r="V866" i="1"/>
  <c r="W866" i="1"/>
  <c r="S867" i="1"/>
  <c r="T867" i="1"/>
  <c r="U867" i="1"/>
  <c r="V867" i="1"/>
  <c r="W867" i="1"/>
  <c r="X867" i="1"/>
  <c r="Y867" i="1"/>
  <c r="Z867" i="1"/>
  <c r="V868" i="1"/>
  <c r="V876" i="1" s="1"/>
  <c r="F886" i="1" s="1"/>
  <c r="F197" i="2" s="1"/>
  <c r="W868" i="1"/>
  <c r="S869" i="1"/>
  <c r="T869" i="1"/>
  <c r="U869" i="1"/>
  <c r="V869" i="1"/>
  <c r="W869" i="1"/>
  <c r="X869" i="1"/>
  <c r="Y869" i="1"/>
  <c r="Z869" i="1"/>
  <c r="S870" i="1"/>
  <c r="T870" i="1"/>
  <c r="U870" i="1"/>
  <c r="V870" i="1"/>
  <c r="W870" i="1"/>
  <c r="X870" i="1"/>
  <c r="Y870" i="1"/>
  <c r="Z870" i="1"/>
  <c r="S871" i="1"/>
  <c r="T871" i="1"/>
  <c r="U871" i="1"/>
  <c r="V871" i="1"/>
  <c r="W871" i="1"/>
  <c r="X871" i="1"/>
  <c r="Y871" i="1"/>
  <c r="Z871" i="1"/>
  <c r="S872" i="1"/>
  <c r="T872" i="1"/>
  <c r="U872" i="1"/>
  <c r="V872" i="1"/>
  <c r="W872" i="1"/>
  <c r="X872" i="1"/>
  <c r="Y872" i="1"/>
  <c r="Z872" i="1"/>
  <c r="S873" i="1"/>
  <c r="T873" i="1"/>
  <c r="U873" i="1"/>
  <c r="V873" i="1"/>
  <c r="W873" i="1"/>
  <c r="X873" i="1"/>
  <c r="Y873" i="1"/>
  <c r="Z873" i="1"/>
  <c r="S874" i="1"/>
  <c r="T874" i="1"/>
  <c r="U874" i="1"/>
  <c r="V874" i="1"/>
  <c r="W874" i="1"/>
  <c r="X874" i="1"/>
  <c r="Y874" i="1"/>
  <c r="Z874" i="1"/>
  <c r="S875" i="1"/>
  <c r="T875" i="1"/>
  <c r="U875" i="1"/>
  <c r="V875" i="1"/>
  <c r="W875" i="1"/>
  <c r="X875" i="1"/>
  <c r="Y875" i="1"/>
  <c r="Z875" i="1"/>
  <c r="Q866" i="1"/>
  <c r="R866" i="1"/>
  <c r="Q867" i="1"/>
  <c r="R867" i="1"/>
  <c r="Q868" i="1"/>
  <c r="R868" i="1"/>
  <c r="Q869" i="1"/>
  <c r="R869" i="1"/>
  <c r="Q870" i="1"/>
  <c r="R870" i="1"/>
  <c r="Q871" i="1"/>
  <c r="R871" i="1"/>
  <c r="Q872" i="1"/>
  <c r="R872" i="1"/>
  <c r="Q873" i="1"/>
  <c r="R873" i="1"/>
  <c r="Q874" i="1"/>
  <c r="R874" i="1"/>
  <c r="Q875" i="1"/>
  <c r="R875" i="1"/>
  <c r="R865" i="1"/>
  <c r="Q865" i="1"/>
  <c r="F866" i="1"/>
  <c r="G866" i="1"/>
  <c r="F867" i="1"/>
  <c r="G867" i="1"/>
  <c r="F868" i="1"/>
  <c r="G868" i="1"/>
  <c r="T868" i="1" s="1"/>
  <c r="F869" i="1"/>
  <c r="G869" i="1"/>
  <c r="F870" i="1"/>
  <c r="O870" i="1" s="1"/>
  <c r="G870" i="1"/>
  <c r="F871" i="1"/>
  <c r="O871" i="1" s="1"/>
  <c r="G871" i="1"/>
  <c r="F872" i="1"/>
  <c r="O872" i="1" s="1"/>
  <c r="G872" i="1"/>
  <c r="F873" i="1"/>
  <c r="G873" i="1"/>
  <c r="F874" i="1"/>
  <c r="O874" i="1" s="1"/>
  <c r="G874" i="1"/>
  <c r="F875" i="1"/>
  <c r="O875" i="1" s="1"/>
  <c r="G875" i="1"/>
  <c r="G865" i="1"/>
  <c r="F865" i="1"/>
  <c r="G192" i="2"/>
  <c r="D192" i="2"/>
  <c r="W876" i="1" l="1"/>
  <c r="F885" i="1" s="1"/>
  <c r="F196" i="2" s="1"/>
  <c r="O868" i="1"/>
  <c r="AB868" i="1" s="1"/>
  <c r="AB876" i="1" s="1"/>
  <c r="F889" i="1" s="1"/>
  <c r="F200" i="2" s="1"/>
  <c r="O867" i="1"/>
  <c r="O866" i="1"/>
  <c r="T876" i="1"/>
  <c r="F884" i="1" s="1"/>
  <c r="F195" i="2" s="1"/>
  <c r="Q876" i="1"/>
  <c r="R876" i="1"/>
  <c r="O869" i="1"/>
  <c r="S868" i="1"/>
  <c r="S876" i="1" s="1"/>
  <c r="F883" i="1" s="1"/>
  <c r="O873" i="1"/>
  <c r="F188" i="2"/>
  <c r="E185" i="2"/>
  <c r="G185" i="2"/>
  <c r="D185" i="2"/>
  <c r="G184" i="2"/>
  <c r="D184" i="2"/>
  <c r="E184" i="2"/>
  <c r="E183" i="2"/>
  <c r="F897" i="1" l="1"/>
  <c r="E210" i="2" s="1"/>
  <c r="F896" i="1"/>
  <c r="E209" i="2" s="1"/>
  <c r="F882" i="1"/>
  <c r="F193" i="2" s="1"/>
  <c r="F194" i="2"/>
  <c r="F894" i="1"/>
  <c r="F207" i="2" s="1"/>
  <c r="E175" i="2"/>
  <c r="D171" i="2"/>
  <c r="E171" i="2"/>
  <c r="E170" i="2"/>
  <c r="F171" i="2"/>
  <c r="F161" i="2"/>
  <c r="G158" i="2" l="1"/>
  <c r="E158" i="2"/>
  <c r="B2" i="3"/>
  <c r="P60" i="3" s="1"/>
  <c r="D3" i="2"/>
  <c r="O5" i="3" l="1"/>
  <c r="Y5" i="3"/>
  <c r="W5" i="3"/>
  <c r="U5" i="3"/>
  <c r="S5" i="3"/>
  <c r="Q5" i="3"/>
  <c r="Z68" i="3"/>
  <c r="X68" i="3"/>
  <c r="V68" i="3"/>
  <c r="T68" i="3"/>
  <c r="R68" i="3"/>
  <c r="P68" i="3"/>
  <c r="Z67" i="3"/>
  <c r="X67" i="3"/>
  <c r="V67" i="3"/>
  <c r="T67" i="3"/>
  <c r="R67" i="3"/>
  <c r="P67" i="3"/>
  <c r="Z66" i="3"/>
  <c r="X66" i="3"/>
  <c r="V66" i="3"/>
  <c r="T66" i="3"/>
  <c r="R66" i="3"/>
  <c r="P66" i="3"/>
  <c r="Z65" i="3"/>
  <c r="X65" i="3"/>
  <c r="V65" i="3"/>
  <c r="T65" i="3"/>
  <c r="R65" i="3"/>
  <c r="P65" i="3"/>
  <c r="Z64" i="3"/>
  <c r="X64" i="3"/>
  <c r="V64" i="3"/>
  <c r="T64" i="3"/>
  <c r="R64" i="3"/>
  <c r="P64" i="3"/>
  <c r="Z63" i="3"/>
  <c r="X63" i="3"/>
  <c r="V63" i="3"/>
  <c r="T63" i="3"/>
  <c r="R63" i="3"/>
  <c r="P63" i="3"/>
  <c r="Z62" i="3"/>
  <c r="X62" i="3"/>
  <c r="V62" i="3"/>
  <c r="T62" i="3"/>
  <c r="R62" i="3"/>
  <c r="P62" i="3"/>
  <c r="Z61" i="3"/>
  <c r="X61" i="3"/>
  <c r="V61" i="3"/>
  <c r="T61" i="3"/>
  <c r="R61" i="3"/>
  <c r="P61" i="3"/>
  <c r="Z60" i="3"/>
  <c r="X60" i="3"/>
  <c r="T60" i="3"/>
  <c r="P6" i="3"/>
  <c r="R6" i="3"/>
  <c r="T6" i="3"/>
  <c r="V6" i="3"/>
  <c r="X6" i="3"/>
  <c r="Z6" i="3"/>
  <c r="P7" i="3"/>
  <c r="R7" i="3"/>
  <c r="T7" i="3"/>
  <c r="V7" i="3"/>
  <c r="X7" i="3"/>
  <c r="Z7" i="3"/>
  <c r="P8" i="3"/>
  <c r="R8" i="3"/>
  <c r="T8" i="3"/>
  <c r="V8" i="3"/>
  <c r="X8" i="3"/>
  <c r="Z8" i="3"/>
  <c r="P9" i="3"/>
  <c r="R9" i="3"/>
  <c r="T9" i="3"/>
  <c r="V9" i="3"/>
  <c r="X9" i="3"/>
  <c r="Z9" i="3"/>
  <c r="P10" i="3"/>
  <c r="R10" i="3"/>
  <c r="T10" i="3"/>
  <c r="V10" i="3"/>
  <c r="X10" i="3"/>
  <c r="Z10" i="3"/>
  <c r="P11" i="3"/>
  <c r="R11" i="3"/>
  <c r="T11" i="3"/>
  <c r="V11" i="3"/>
  <c r="X11" i="3"/>
  <c r="Z11" i="3"/>
  <c r="P12" i="3"/>
  <c r="R12" i="3"/>
  <c r="T12" i="3"/>
  <c r="V12" i="3"/>
  <c r="X12" i="3"/>
  <c r="Z12" i="3"/>
  <c r="P13" i="3"/>
  <c r="R13" i="3"/>
  <c r="T13" i="3"/>
  <c r="V13" i="3"/>
  <c r="X13" i="3"/>
  <c r="Z13" i="3"/>
  <c r="P14" i="3"/>
  <c r="R14" i="3"/>
  <c r="T14" i="3"/>
  <c r="V14" i="3"/>
  <c r="X14" i="3"/>
  <c r="Z14" i="3"/>
  <c r="P15" i="3"/>
  <c r="R15" i="3"/>
  <c r="T15" i="3"/>
  <c r="V15" i="3"/>
  <c r="X15" i="3"/>
  <c r="Z15" i="3"/>
  <c r="P16" i="3"/>
  <c r="R16" i="3"/>
  <c r="T16" i="3"/>
  <c r="V16" i="3"/>
  <c r="X16" i="3"/>
  <c r="Z16" i="3"/>
  <c r="P17" i="3"/>
  <c r="R17" i="3"/>
  <c r="T17" i="3"/>
  <c r="V17" i="3"/>
  <c r="X17" i="3"/>
  <c r="Z17" i="3"/>
  <c r="P18" i="3"/>
  <c r="O6" i="3"/>
  <c r="Q6" i="3"/>
  <c r="S6" i="3"/>
  <c r="U6" i="3"/>
  <c r="W6" i="3"/>
  <c r="Y6" i="3"/>
  <c r="O7" i="3"/>
  <c r="Q7" i="3"/>
  <c r="S7" i="3"/>
  <c r="U7" i="3"/>
  <c r="W7" i="3"/>
  <c r="Y7" i="3"/>
  <c r="O8" i="3"/>
  <c r="Q8" i="3"/>
  <c r="S8" i="3"/>
  <c r="U8" i="3"/>
  <c r="W8" i="3"/>
  <c r="Y8" i="3"/>
  <c r="O9" i="3"/>
  <c r="Q9" i="3"/>
  <c r="S9" i="3"/>
  <c r="U9" i="3"/>
  <c r="W9" i="3"/>
  <c r="Y9" i="3"/>
  <c r="O10" i="3"/>
  <c r="Q10" i="3"/>
  <c r="S10" i="3"/>
  <c r="U10" i="3"/>
  <c r="W10" i="3"/>
  <c r="Y10" i="3"/>
  <c r="O11" i="3"/>
  <c r="Q11" i="3"/>
  <c r="S11" i="3"/>
  <c r="U11" i="3"/>
  <c r="W11" i="3"/>
  <c r="Y11" i="3"/>
  <c r="O12" i="3"/>
  <c r="Q12" i="3"/>
  <c r="S12" i="3"/>
  <c r="U12" i="3"/>
  <c r="W12" i="3"/>
  <c r="Y12" i="3"/>
  <c r="O13" i="3"/>
  <c r="Q13" i="3"/>
  <c r="S13" i="3"/>
  <c r="U13" i="3"/>
  <c r="W13" i="3"/>
  <c r="Y13" i="3"/>
  <c r="O14" i="3"/>
  <c r="Q14" i="3"/>
  <c r="S14" i="3"/>
  <c r="U14" i="3"/>
  <c r="W14" i="3"/>
  <c r="Y14" i="3"/>
  <c r="O15" i="3"/>
  <c r="Q15" i="3"/>
  <c r="S15" i="3"/>
  <c r="U15" i="3"/>
  <c r="W15" i="3"/>
  <c r="Y15" i="3"/>
  <c r="O16" i="3"/>
  <c r="Q16" i="3"/>
  <c r="S16" i="3"/>
  <c r="U16" i="3"/>
  <c r="W16" i="3"/>
  <c r="Y16" i="3"/>
  <c r="O17" i="3"/>
  <c r="Q17" i="3"/>
  <c r="S17" i="3"/>
  <c r="U17" i="3"/>
  <c r="Y17" i="3"/>
  <c r="Q18" i="3"/>
  <c r="S18" i="3"/>
  <c r="U18" i="3"/>
  <c r="W18" i="3"/>
  <c r="Y18" i="3"/>
  <c r="O19" i="3"/>
  <c r="Q19" i="3"/>
  <c r="S19" i="3"/>
  <c r="U19" i="3"/>
  <c r="W19" i="3"/>
  <c r="Y19" i="3"/>
  <c r="O20" i="3"/>
  <c r="Q20" i="3"/>
  <c r="S20" i="3"/>
  <c r="U20" i="3"/>
  <c r="W20" i="3"/>
  <c r="Y20" i="3"/>
  <c r="O21" i="3"/>
  <c r="Q21" i="3"/>
  <c r="S21" i="3"/>
  <c r="U21" i="3"/>
  <c r="W21" i="3"/>
  <c r="Y21" i="3"/>
  <c r="O22" i="3"/>
  <c r="Q22" i="3"/>
  <c r="S22" i="3"/>
  <c r="U22" i="3"/>
  <c r="W22" i="3"/>
  <c r="Y22" i="3"/>
  <c r="O23" i="3"/>
  <c r="Q23" i="3"/>
  <c r="S23" i="3"/>
  <c r="U23" i="3"/>
  <c r="W23" i="3"/>
  <c r="Y23" i="3"/>
  <c r="O24" i="3"/>
  <c r="Q24" i="3"/>
  <c r="S24" i="3"/>
  <c r="U24" i="3"/>
  <c r="W24" i="3"/>
  <c r="Y24" i="3"/>
  <c r="O25" i="3"/>
  <c r="Q25" i="3"/>
  <c r="S25" i="3"/>
  <c r="U25" i="3"/>
  <c r="W25" i="3"/>
  <c r="Y25" i="3"/>
  <c r="O26" i="3"/>
  <c r="Q26" i="3"/>
  <c r="S26" i="3"/>
  <c r="U26" i="3"/>
  <c r="W26" i="3"/>
  <c r="Y26" i="3"/>
  <c r="O27" i="3"/>
  <c r="Q27" i="3"/>
  <c r="S27" i="3"/>
  <c r="U27" i="3"/>
  <c r="W27" i="3"/>
  <c r="Y27" i="3"/>
  <c r="O28" i="3"/>
  <c r="Q28" i="3"/>
  <c r="S28" i="3"/>
  <c r="U28" i="3"/>
  <c r="W28" i="3"/>
  <c r="Y28" i="3"/>
  <c r="O29" i="3"/>
  <c r="Q29" i="3"/>
  <c r="S29" i="3"/>
  <c r="U29" i="3"/>
  <c r="W29" i="3"/>
  <c r="Y29" i="3"/>
  <c r="O30" i="3"/>
  <c r="Q30" i="3"/>
  <c r="S30" i="3"/>
  <c r="U30" i="3"/>
  <c r="W30" i="3"/>
  <c r="Y30" i="3"/>
  <c r="O31" i="3"/>
  <c r="Q31" i="3"/>
  <c r="S31" i="3"/>
  <c r="U31" i="3"/>
  <c r="W31" i="3"/>
  <c r="Y31" i="3"/>
  <c r="O32" i="3"/>
  <c r="Q32" i="3"/>
  <c r="S32" i="3"/>
  <c r="U32" i="3"/>
  <c r="W32" i="3"/>
  <c r="W17" i="3"/>
  <c r="O18" i="3"/>
  <c r="R18" i="3"/>
  <c r="T18" i="3"/>
  <c r="V18" i="3"/>
  <c r="X18" i="3"/>
  <c r="Z18" i="3"/>
  <c r="P19" i="3"/>
  <c r="R19" i="3"/>
  <c r="T19" i="3"/>
  <c r="V19" i="3"/>
  <c r="X19" i="3"/>
  <c r="Z19" i="3"/>
  <c r="P20" i="3"/>
  <c r="R20" i="3"/>
  <c r="T20" i="3"/>
  <c r="V20" i="3"/>
  <c r="X20" i="3"/>
  <c r="Z20" i="3"/>
  <c r="P21" i="3"/>
  <c r="R21" i="3"/>
  <c r="T21" i="3"/>
  <c r="V21" i="3"/>
  <c r="X21" i="3"/>
  <c r="Z21" i="3"/>
  <c r="P22" i="3"/>
  <c r="R22" i="3"/>
  <c r="T22" i="3"/>
  <c r="V22" i="3"/>
  <c r="X22" i="3"/>
  <c r="Z22" i="3"/>
  <c r="P23" i="3"/>
  <c r="R23" i="3"/>
  <c r="T23" i="3"/>
  <c r="V23" i="3"/>
  <c r="X23" i="3"/>
  <c r="Z23" i="3"/>
  <c r="P24" i="3"/>
  <c r="R24" i="3"/>
  <c r="T24" i="3"/>
  <c r="V24" i="3"/>
  <c r="X24" i="3"/>
  <c r="Z24" i="3"/>
  <c r="P25" i="3"/>
  <c r="R25" i="3"/>
  <c r="T25" i="3"/>
  <c r="V25" i="3"/>
  <c r="X25" i="3"/>
  <c r="Z25" i="3"/>
  <c r="P26" i="3"/>
  <c r="R26" i="3"/>
  <c r="T26" i="3"/>
  <c r="V26" i="3"/>
  <c r="X26" i="3"/>
  <c r="Z26" i="3"/>
  <c r="P27" i="3"/>
  <c r="R27" i="3"/>
  <c r="T27" i="3"/>
  <c r="V27" i="3"/>
  <c r="X27" i="3"/>
  <c r="Z27" i="3"/>
  <c r="P28" i="3"/>
  <c r="R28" i="3"/>
  <c r="T28" i="3"/>
  <c r="V28" i="3"/>
  <c r="X28" i="3"/>
  <c r="Z28" i="3"/>
  <c r="P29" i="3"/>
  <c r="R29" i="3"/>
  <c r="T29" i="3"/>
  <c r="V29" i="3"/>
  <c r="X29" i="3"/>
  <c r="Z29" i="3"/>
  <c r="P30" i="3"/>
  <c r="R30" i="3"/>
  <c r="T30" i="3"/>
  <c r="V30" i="3"/>
  <c r="X30" i="3"/>
  <c r="Z30" i="3"/>
  <c r="P31" i="3"/>
  <c r="R31" i="3"/>
  <c r="T31" i="3"/>
  <c r="V31" i="3"/>
  <c r="X31" i="3"/>
  <c r="Z31" i="3"/>
  <c r="R32" i="3"/>
  <c r="V32" i="3"/>
  <c r="Y32" i="3"/>
  <c r="O33" i="3"/>
  <c r="Q33" i="3"/>
  <c r="S33" i="3"/>
  <c r="U33" i="3"/>
  <c r="W33" i="3"/>
  <c r="Y33" i="3"/>
  <c r="O34" i="3"/>
  <c r="Q34" i="3"/>
  <c r="S34" i="3"/>
  <c r="U34" i="3"/>
  <c r="W34" i="3"/>
  <c r="Y34" i="3"/>
  <c r="O35" i="3"/>
  <c r="Q35" i="3"/>
  <c r="S35" i="3"/>
  <c r="U35" i="3"/>
  <c r="W35" i="3"/>
  <c r="Y35" i="3"/>
  <c r="O36" i="3"/>
  <c r="Q36" i="3"/>
  <c r="S36" i="3"/>
  <c r="U36" i="3"/>
  <c r="W36" i="3"/>
  <c r="Y36" i="3"/>
  <c r="O37" i="3"/>
  <c r="Q37" i="3"/>
  <c r="S37" i="3"/>
  <c r="U37" i="3"/>
  <c r="W37" i="3"/>
  <c r="Y37" i="3"/>
  <c r="O38" i="3"/>
  <c r="Q38" i="3"/>
  <c r="S38" i="3"/>
  <c r="U38" i="3"/>
  <c r="W38" i="3"/>
  <c r="Y38" i="3"/>
  <c r="O39" i="3"/>
  <c r="Q39" i="3"/>
  <c r="S39" i="3"/>
  <c r="U39" i="3"/>
  <c r="W39" i="3"/>
  <c r="Y39" i="3"/>
  <c r="O40" i="3"/>
  <c r="Q40" i="3"/>
  <c r="S40" i="3"/>
  <c r="U40" i="3"/>
  <c r="W40" i="3"/>
  <c r="Y40" i="3"/>
  <c r="O41" i="3"/>
  <c r="Q41" i="3"/>
  <c r="S41" i="3"/>
  <c r="U41" i="3"/>
  <c r="W41" i="3"/>
  <c r="Y41" i="3"/>
  <c r="O42" i="3"/>
  <c r="Q42" i="3"/>
  <c r="S42" i="3"/>
  <c r="U42" i="3"/>
  <c r="W42" i="3"/>
  <c r="Y42" i="3"/>
  <c r="O43" i="3"/>
  <c r="Q43" i="3"/>
  <c r="S43" i="3"/>
  <c r="U43" i="3"/>
  <c r="W43" i="3"/>
  <c r="Y43" i="3"/>
  <c r="O44" i="3"/>
  <c r="Q44" i="3"/>
  <c r="S44" i="3"/>
  <c r="U44" i="3"/>
  <c r="W44" i="3"/>
  <c r="Y44" i="3"/>
  <c r="O45" i="3"/>
  <c r="Q45" i="3"/>
  <c r="S45" i="3"/>
  <c r="U45" i="3"/>
  <c r="W45" i="3"/>
  <c r="Y45" i="3"/>
  <c r="O46" i="3"/>
  <c r="Q46" i="3"/>
  <c r="S46" i="3"/>
  <c r="U46" i="3"/>
  <c r="W46" i="3"/>
  <c r="Y46" i="3"/>
  <c r="O47" i="3"/>
  <c r="Q47" i="3"/>
  <c r="S47" i="3"/>
  <c r="U47" i="3"/>
  <c r="W47" i="3"/>
  <c r="Y47" i="3"/>
  <c r="O48" i="3"/>
  <c r="Q48" i="3"/>
  <c r="S48" i="3"/>
  <c r="U48" i="3"/>
  <c r="W48" i="3"/>
  <c r="Y48" i="3"/>
  <c r="O49" i="3"/>
  <c r="Q49" i="3"/>
  <c r="S49" i="3"/>
  <c r="U49" i="3"/>
  <c r="W49" i="3"/>
  <c r="Y49" i="3"/>
  <c r="O50" i="3"/>
  <c r="Q50" i="3"/>
  <c r="S50" i="3"/>
  <c r="U50" i="3"/>
  <c r="W50" i="3"/>
  <c r="Y50" i="3"/>
  <c r="O51" i="3"/>
  <c r="Q51" i="3"/>
  <c r="S51" i="3"/>
  <c r="U51" i="3"/>
  <c r="W51" i="3"/>
  <c r="Y51" i="3"/>
  <c r="O52" i="3"/>
  <c r="Q52" i="3"/>
  <c r="S52" i="3"/>
  <c r="U52" i="3"/>
  <c r="W52" i="3"/>
  <c r="Y52" i="3"/>
  <c r="O53" i="3"/>
  <c r="Q53" i="3"/>
  <c r="S53" i="3"/>
  <c r="U53" i="3"/>
  <c r="W53" i="3"/>
  <c r="Y53" i="3"/>
  <c r="O54" i="3"/>
  <c r="Q54" i="3"/>
  <c r="S54" i="3"/>
  <c r="U54" i="3"/>
  <c r="W54" i="3"/>
  <c r="Y54" i="3"/>
  <c r="O55" i="3"/>
  <c r="Q55" i="3"/>
  <c r="S55" i="3"/>
  <c r="U55" i="3"/>
  <c r="W55" i="3"/>
  <c r="Y55" i="3"/>
  <c r="O56" i="3"/>
  <c r="Q56" i="3"/>
  <c r="S56" i="3"/>
  <c r="U56" i="3"/>
  <c r="W56" i="3"/>
  <c r="Y56" i="3"/>
  <c r="O57" i="3"/>
  <c r="Q57" i="3"/>
  <c r="S57" i="3"/>
  <c r="U57" i="3"/>
  <c r="W57" i="3"/>
  <c r="Y57" i="3"/>
  <c r="O58" i="3"/>
  <c r="Q58" i="3"/>
  <c r="S58" i="3"/>
  <c r="U58" i="3"/>
  <c r="W58" i="3"/>
  <c r="Y58" i="3"/>
  <c r="O59" i="3"/>
  <c r="Q59" i="3"/>
  <c r="S59" i="3"/>
  <c r="U59" i="3"/>
  <c r="W59" i="3"/>
  <c r="Y59" i="3"/>
  <c r="O60" i="3"/>
  <c r="Q60" i="3"/>
  <c r="S60" i="3"/>
  <c r="U60" i="3"/>
  <c r="W60" i="3"/>
  <c r="P32" i="3"/>
  <c r="T32" i="3"/>
  <c r="X32" i="3"/>
  <c r="Z32" i="3"/>
  <c r="P33" i="3"/>
  <c r="R33" i="3"/>
  <c r="T33" i="3"/>
  <c r="V33" i="3"/>
  <c r="X33" i="3"/>
  <c r="Z33" i="3"/>
  <c r="P34" i="3"/>
  <c r="R34" i="3"/>
  <c r="T34" i="3"/>
  <c r="V34" i="3"/>
  <c r="X34" i="3"/>
  <c r="Z34" i="3"/>
  <c r="P35" i="3"/>
  <c r="R35" i="3"/>
  <c r="T35" i="3"/>
  <c r="V35" i="3"/>
  <c r="X35" i="3"/>
  <c r="Z35" i="3"/>
  <c r="P36" i="3"/>
  <c r="R36" i="3"/>
  <c r="T36" i="3"/>
  <c r="V36" i="3"/>
  <c r="X36" i="3"/>
  <c r="Z36" i="3"/>
  <c r="P37" i="3"/>
  <c r="R37" i="3"/>
  <c r="T37" i="3"/>
  <c r="V37" i="3"/>
  <c r="X37" i="3"/>
  <c r="Z37" i="3"/>
  <c r="P38" i="3"/>
  <c r="R38" i="3"/>
  <c r="T38" i="3"/>
  <c r="V38" i="3"/>
  <c r="X38" i="3"/>
  <c r="Z38" i="3"/>
  <c r="P39" i="3"/>
  <c r="R39" i="3"/>
  <c r="T39" i="3"/>
  <c r="V39" i="3"/>
  <c r="X39" i="3"/>
  <c r="Z39" i="3"/>
  <c r="P40" i="3"/>
  <c r="R40" i="3"/>
  <c r="T40" i="3"/>
  <c r="V40" i="3"/>
  <c r="X40" i="3"/>
  <c r="Z40" i="3"/>
  <c r="P41" i="3"/>
  <c r="R41" i="3"/>
  <c r="T41" i="3"/>
  <c r="V41" i="3"/>
  <c r="X41" i="3"/>
  <c r="Z41" i="3"/>
  <c r="P42" i="3"/>
  <c r="R42" i="3"/>
  <c r="T42" i="3"/>
  <c r="V42" i="3"/>
  <c r="X42" i="3"/>
  <c r="Z42" i="3"/>
  <c r="P43" i="3"/>
  <c r="R43" i="3"/>
  <c r="T43" i="3"/>
  <c r="V43" i="3"/>
  <c r="X43" i="3"/>
  <c r="Z43" i="3"/>
  <c r="P44" i="3"/>
  <c r="R44" i="3"/>
  <c r="T44" i="3"/>
  <c r="V44" i="3"/>
  <c r="X44" i="3"/>
  <c r="Z44" i="3"/>
  <c r="P45" i="3"/>
  <c r="R45" i="3"/>
  <c r="T45" i="3"/>
  <c r="V45" i="3"/>
  <c r="X45" i="3"/>
  <c r="Z45" i="3"/>
  <c r="P46" i="3"/>
  <c r="R46" i="3"/>
  <c r="T46" i="3"/>
  <c r="V46" i="3"/>
  <c r="X46" i="3"/>
  <c r="Z46" i="3"/>
  <c r="P47" i="3"/>
  <c r="R47" i="3"/>
  <c r="T47" i="3"/>
  <c r="V47" i="3"/>
  <c r="X47" i="3"/>
  <c r="Z47" i="3"/>
  <c r="P48" i="3"/>
  <c r="R48" i="3"/>
  <c r="T48" i="3"/>
  <c r="V48" i="3"/>
  <c r="X48" i="3"/>
  <c r="Z48" i="3"/>
  <c r="P49" i="3"/>
  <c r="R49" i="3"/>
  <c r="T49" i="3"/>
  <c r="V49" i="3"/>
  <c r="X49" i="3"/>
  <c r="Z49" i="3"/>
  <c r="P50" i="3"/>
  <c r="R50" i="3"/>
  <c r="T50" i="3"/>
  <c r="V50" i="3"/>
  <c r="X50" i="3"/>
  <c r="Z50" i="3"/>
  <c r="P51" i="3"/>
  <c r="R51" i="3"/>
  <c r="T51" i="3"/>
  <c r="V51" i="3"/>
  <c r="X51" i="3"/>
  <c r="Z51" i="3"/>
  <c r="P52" i="3"/>
  <c r="R52" i="3"/>
  <c r="T52" i="3"/>
  <c r="V52" i="3"/>
  <c r="X52" i="3"/>
  <c r="Z52" i="3"/>
  <c r="P53" i="3"/>
  <c r="R53" i="3"/>
  <c r="T53" i="3"/>
  <c r="V53" i="3"/>
  <c r="X53" i="3"/>
  <c r="Z53" i="3"/>
  <c r="P54" i="3"/>
  <c r="R54" i="3"/>
  <c r="T54" i="3"/>
  <c r="V54" i="3"/>
  <c r="X54" i="3"/>
  <c r="Z54" i="3"/>
  <c r="P55" i="3"/>
  <c r="R55" i="3"/>
  <c r="T55" i="3"/>
  <c r="V55" i="3"/>
  <c r="X55" i="3"/>
  <c r="Z55" i="3"/>
  <c r="P56" i="3"/>
  <c r="R56" i="3"/>
  <c r="T56" i="3"/>
  <c r="V56" i="3"/>
  <c r="X56" i="3"/>
  <c r="Z56" i="3"/>
  <c r="P57" i="3"/>
  <c r="R57" i="3"/>
  <c r="T57" i="3"/>
  <c r="V57" i="3"/>
  <c r="X57" i="3"/>
  <c r="Z57" i="3"/>
  <c r="P58" i="3"/>
  <c r="R58" i="3"/>
  <c r="T58" i="3"/>
  <c r="V58" i="3"/>
  <c r="X58" i="3"/>
  <c r="Z58" i="3"/>
  <c r="P59" i="3"/>
  <c r="R59" i="3"/>
  <c r="T59" i="3"/>
  <c r="V59" i="3"/>
  <c r="X59" i="3"/>
  <c r="Z59" i="3"/>
  <c r="Z5" i="3"/>
  <c r="X5" i="3"/>
  <c r="V5" i="3"/>
  <c r="T5" i="3"/>
  <c r="R5" i="3"/>
  <c r="P5" i="3"/>
  <c r="Y68" i="3"/>
  <c r="W68" i="3"/>
  <c r="U68" i="3"/>
  <c r="S68" i="3"/>
  <c r="Q68" i="3"/>
  <c r="O68" i="3"/>
  <c r="Y67" i="3"/>
  <c r="W67" i="3"/>
  <c r="U67" i="3"/>
  <c r="S67" i="3"/>
  <c r="Q67" i="3"/>
  <c r="O67" i="3"/>
  <c r="Y66" i="3"/>
  <c r="W66" i="3"/>
  <c r="U66" i="3"/>
  <c r="S66" i="3"/>
  <c r="Q66" i="3"/>
  <c r="O66" i="3"/>
  <c r="Y65" i="3"/>
  <c r="W65" i="3"/>
  <c r="U65" i="3"/>
  <c r="S65" i="3"/>
  <c r="Q65" i="3"/>
  <c r="O65" i="3"/>
  <c r="Y64" i="3"/>
  <c r="W64" i="3"/>
  <c r="U64" i="3"/>
  <c r="S64" i="3"/>
  <c r="Q64" i="3"/>
  <c r="O64" i="3"/>
  <c r="Y63" i="3"/>
  <c r="W63" i="3"/>
  <c r="U63" i="3"/>
  <c r="S63" i="3"/>
  <c r="Q63" i="3"/>
  <c r="O63" i="3"/>
  <c r="Y62" i="3"/>
  <c r="W62" i="3"/>
  <c r="U62" i="3"/>
  <c r="S62" i="3"/>
  <c r="Q62" i="3"/>
  <c r="O62" i="3"/>
  <c r="Y61" i="3"/>
  <c r="W61" i="3"/>
  <c r="U61" i="3"/>
  <c r="S61" i="3"/>
  <c r="Q61" i="3"/>
  <c r="O61" i="3"/>
  <c r="Y60" i="3"/>
  <c r="V60" i="3"/>
  <c r="R60" i="3"/>
  <c r="F145" i="2"/>
  <c r="F146" i="2"/>
  <c r="F147" i="2"/>
  <c r="E110" i="2"/>
  <c r="E107" i="2"/>
  <c r="G107" i="2"/>
  <c r="E108" i="2"/>
  <c r="G108" i="2"/>
  <c r="E104" i="2"/>
  <c r="G104" i="2"/>
  <c r="E105" i="2"/>
  <c r="G105" i="2"/>
  <c r="Z66" i="2"/>
  <c r="D95" i="2"/>
  <c r="E18" i="2"/>
  <c r="E17" i="2"/>
  <c r="E16" i="2"/>
  <c r="E15" i="2"/>
  <c r="E14" i="2"/>
  <c r="E13" i="2"/>
  <c r="E12" i="2"/>
  <c r="E11" i="2"/>
  <c r="E10" i="2"/>
  <c r="E9" i="2"/>
  <c r="E8" i="2"/>
  <c r="E7" i="2"/>
  <c r="D50" i="2"/>
  <c r="D49" i="2"/>
  <c r="D47" i="2"/>
  <c r="D45" i="2"/>
  <c r="D72" i="2"/>
  <c r="D71" i="2"/>
  <c r="D70" i="2"/>
  <c r="D69" i="2"/>
  <c r="D68" i="2"/>
  <c r="D67" i="2"/>
  <c r="D62" i="2"/>
  <c r="D61" i="2"/>
  <c r="D60" i="2"/>
  <c r="D59" i="2"/>
  <c r="D58" i="2"/>
  <c r="D57" i="2"/>
  <c r="D56" i="2"/>
  <c r="D55" i="2"/>
  <c r="D54" i="2"/>
  <c r="D48" i="2"/>
  <c r="D46" i="2"/>
  <c r="E45" i="2"/>
  <c r="F102" i="2"/>
  <c r="E102" i="2"/>
  <c r="F101" i="2"/>
  <c r="E101" i="2"/>
  <c r="D101" i="2"/>
  <c r="D100" i="2"/>
  <c r="E100" i="2"/>
  <c r="F99" i="2"/>
  <c r="E99" i="2"/>
  <c r="E97" i="2"/>
  <c r="E149" i="2"/>
  <c r="E154" i="2"/>
  <c r="E153" i="2"/>
  <c r="D97" i="2"/>
  <c r="D98" i="2"/>
  <c r="D99" i="2"/>
  <c r="D102" i="2"/>
  <c r="AA66" i="2"/>
  <c r="AB66" i="2"/>
  <c r="D7" i="2"/>
  <c r="D8" i="2"/>
  <c r="D9" i="2"/>
  <c r="D10" i="2"/>
  <c r="D11" i="2"/>
  <c r="D12" i="2"/>
  <c r="D13" i="2"/>
  <c r="D14" i="2"/>
  <c r="D15" i="2"/>
  <c r="D16" i="2"/>
  <c r="D17" i="2"/>
  <c r="D18" i="2"/>
  <c r="E46" i="2"/>
  <c r="E47" i="2"/>
  <c r="E48" i="2"/>
  <c r="E49" i="2"/>
  <c r="E50" i="2"/>
  <c r="E54" i="2"/>
  <c r="E55" i="2"/>
  <c r="E56" i="2"/>
  <c r="E57" i="2"/>
  <c r="E58" i="2"/>
  <c r="E59" i="2"/>
  <c r="E60" i="2"/>
  <c r="E61" i="2"/>
  <c r="E62" i="2"/>
  <c r="D66" i="2"/>
  <c r="D2" i="3" l="1"/>
  <c r="D5" i="1" s="1"/>
  <c r="H2" i="3"/>
  <c r="D9" i="1" s="1"/>
  <c r="L2" i="3"/>
  <c r="D13" i="1" s="1"/>
  <c r="N2" i="3"/>
  <c r="D15" i="1" s="1"/>
  <c r="E2" i="3"/>
  <c r="D6" i="1" s="1"/>
  <c r="I2" i="3"/>
  <c r="D10" i="1" s="1"/>
  <c r="M2" i="3"/>
  <c r="D14" i="1" s="1"/>
  <c r="F2" i="3"/>
  <c r="D7" i="1" s="1"/>
  <c r="J2" i="3"/>
  <c r="D11" i="1" s="1"/>
  <c r="G2" i="3"/>
  <c r="D8" i="1" s="1"/>
  <c r="K2" i="3"/>
  <c r="D12" i="1" s="1"/>
  <c r="C2" i="3"/>
  <c r="D4" i="1" s="1"/>
  <c r="N654" i="1"/>
  <c r="M654" i="1"/>
  <c r="L654" i="1"/>
  <c r="K654" i="1"/>
  <c r="J654" i="1"/>
  <c r="I654" i="1"/>
  <c r="H654" i="1"/>
  <c r="G654" i="1"/>
  <c r="F654" i="1"/>
  <c r="E654" i="1"/>
  <c r="C676" i="1"/>
  <c r="D657" i="1"/>
  <c r="D656" i="1"/>
  <c r="D655" i="1"/>
  <c r="C636" i="1" l="1"/>
  <c r="C637" i="1"/>
  <c r="Z543" i="1" l="1"/>
  <c r="F100" i="2" s="1"/>
  <c r="H483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U491" i="1"/>
  <c r="U493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F489" i="1"/>
  <c r="E489" i="1"/>
  <c r="I100" i="1"/>
  <c r="D882" i="1" s="1"/>
  <c r="D193" i="2" s="1"/>
  <c r="I9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E115" i="1"/>
  <c r="F50" i="2" s="1"/>
  <c r="E112" i="1"/>
  <c r="F49" i="2" s="1"/>
  <c r="E109" i="1"/>
  <c r="F48" i="2" s="1"/>
  <c r="E106" i="1"/>
  <c r="F47" i="2" s="1"/>
  <c r="H15" i="1"/>
  <c r="H14" i="1"/>
  <c r="H13" i="1"/>
  <c r="H12" i="1"/>
  <c r="H11" i="1"/>
  <c r="H10" i="1"/>
  <c r="H9" i="1"/>
  <c r="J63" i="1" s="1"/>
  <c r="H8" i="1"/>
  <c r="F56" i="1" s="1"/>
  <c r="F22" i="2" s="1"/>
  <c r="H7" i="1"/>
  <c r="H6" i="1"/>
  <c r="H5" i="1"/>
  <c r="H4" i="1"/>
  <c r="G128" i="1" s="1"/>
  <c r="D52" i="1"/>
  <c r="F18" i="2" s="1"/>
  <c r="D49" i="1"/>
  <c r="F17" i="2" s="1"/>
  <c r="D46" i="1"/>
  <c r="F16" i="2" s="1"/>
  <c r="D43" i="1"/>
  <c r="F15" i="2" s="1"/>
  <c r="D40" i="1"/>
  <c r="F14" i="2" s="1"/>
  <c r="D37" i="1"/>
  <c r="F13" i="2" s="1"/>
  <c r="D34" i="1"/>
  <c r="F12" i="2" s="1"/>
  <c r="D31" i="1"/>
  <c r="F11" i="2" s="1"/>
  <c r="D28" i="1"/>
  <c r="F10" i="2" s="1"/>
  <c r="D25" i="1"/>
  <c r="F9" i="2" s="1"/>
  <c r="D22" i="1"/>
  <c r="F8" i="2" s="1"/>
  <c r="D19" i="1"/>
  <c r="F7" i="2" s="1"/>
  <c r="E692" i="1" l="1"/>
  <c r="F164" i="2" s="1"/>
  <c r="M866" i="1"/>
  <c r="M868" i="1"/>
  <c r="M870" i="1"/>
  <c r="N870" i="1" s="1"/>
  <c r="M872" i="1"/>
  <c r="N872" i="1" s="1"/>
  <c r="M874" i="1"/>
  <c r="N874" i="1" s="1"/>
  <c r="M867" i="1"/>
  <c r="N867" i="1" s="1"/>
  <c r="M869" i="1"/>
  <c r="N869" i="1" s="1"/>
  <c r="M871" i="1"/>
  <c r="N871" i="1" s="1"/>
  <c r="M873" i="1"/>
  <c r="N873" i="1" s="1"/>
  <c r="M875" i="1"/>
  <c r="N875" i="1" s="1"/>
  <c r="C792" i="1"/>
  <c r="D183" i="2" s="1"/>
  <c r="E792" i="1"/>
  <c r="F183" i="2" s="1"/>
  <c r="D609" i="1"/>
  <c r="I703" i="1"/>
  <c r="I705" i="1"/>
  <c r="I707" i="1"/>
  <c r="I709" i="1"/>
  <c r="I711" i="1"/>
  <c r="I713" i="1"/>
  <c r="I715" i="1"/>
  <c r="I717" i="1"/>
  <c r="I719" i="1"/>
  <c r="I721" i="1"/>
  <c r="I723" i="1"/>
  <c r="I725" i="1"/>
  <c r="I727" i="1"/>
  <c r="I729" i="1"/>
  <c r="I731" i="1"/>
  <c r="I733" i="1"/>
  <c r="I735" i="1"/>
  <c r="I737" i="1"/>
  <c r="I739" i="1"/>
  <c r="I741" i="1"/>
  <c r="I743" i="1"/>
  <c r="I745" i="1"/>
  <c r="I747" i="1"/>
  <c r="I749" i="1"/>
  <c r="I751" i="1"/>
  <c r="I753" i="1"/>
  <c r="I755" i="1"/>
  <c r="I757" i="1"/>
  <c r="I759" i="1"/>
  <c r="I761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01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J702" i="1"/>
  <c r="J704" i="1"/>
  <c r="J706" i="1"/>
  <c r="J708" i="1"/>
  <c r="J710" i="1"/>
  <c r="J712" i="1"/>
  <c r="J714" i="1"/>
  <c r="J716" i="1"/>
  <c r="M716" i="1" s="1"/>
  <c r="J718" i="1"/>
  <c r="J720" i="1"/>
  <c r="J722" i="1"/>
  <c r="J724" i="1"/>
  <c r="J726" i="1"/>
  <c r="J728" i="1"/>
  <c r="J730" i="1"/>
  <c r="J732" i="1"/>
  <c r="M732" i="1" s="1"/>
  <c r="J734" i="1"/>
  <c r="J736" i="1"/>
  <c r="J738" i="1"/>
  <c r="J740" i="1"/>
  <c r="J742" i="1"/>
  <c r="J744" i="1"/>
  <c r="J746" i="1"/>
  <c r="K746" i="1" s="1"/>
  <c r="J748" i="1"/>
  <c r="L748" i="1" s="1"/>
  <c r="J750" i="1"/>
  <c r="K750" i="1" s="1"/>
  <c r="J752" i="1"/>
  <c r="J754" i="1"/>
  <c r="J756" i="1"/>
  <c r="J758" i="1"/>
  <c r="K758" i="1" s="1"/>
  <c r="J760" i="1"/>
  <c r="J701" i="1"/>
  <c r="M701" i="1" s="1"/>
  <c r="J703" i="1"/>
  <c r="M703" i="1" s="1"/>
  <c r="J705" i="1"/>
  <c r="J707" i="1"/>
  <c r="J709" i="1"/>
  <c r="J711" i="1"/>
  <c r="J713" i="1"/>
  <c r="J715" i="1"/>
  <c r="J717" i="1"/>
  <c r="J719" i="1"/>
  <c r="M719" i="1" s="1"/>
  <c r="J721" i="1"/>
  <c r="J723" i="1"/>
  <c r="J725" i="1"/>
  <c r="J727" i="1"/>
  <c r="J729" i="1"/>
  <c r="J731" i="1"/>
  <c r="J733" i="1"/>
  <c r="J735" i="1"/>
  <c r="M735" i="1" s="1"/>
  <c r="J737" i="1"/>
  <c r="J739" i="1"/>
  <c r="J741" i="1"/>
  <c r="J743" i="1"/>
  <c r="J745" i="1"/>
  <c r="J747" i="1"/>
  <c r="J751" i="1"/>
  <c r="J755" i="1"/>
  <c r="L755" i="1" s="1"/>
  <c r="J759" i="1"/>
  <c r="J749" i="1"/>
  <c r="J753" i="1"/>
  <c r="J757" i="1"/>
  <c r="J761" i="1"/>
  <c r="D628" i="1"/>
  <c r="F143" i="2" s="1"/>
  <c r="D613" i="1"/>
  <c r="F116" i="2" s="1"/>
  <c r="D605" i="1"/>
  <c r="F114" i="2" s="1"/>
  <c r="I108" i="1"/>
  <c r="G131" i="1" s="1"/>
  <c r="F58" i="2" s="1"/>
  <c r="F57" i="2"/>
  <c r="Z535" i="1"/>
  <c r="Z561" i="1" s="1"/>
  <c r="F107" i="2" s="1"/>
  <c r="E103" i="1"/>
  <c r="F46" i="2" s="1"/>
  <c r="B676" i="1"/>
  <c r="E100" i="1"/>
  <c r="G140" i="1"/>
  <c r="F61" i="2" s="1"/>
  <c r="D338" i="1"/>
  <c r="G137" i="1"/>
  <c r="F60" i="2" s="1"/>
  <c r="G122" i="1"/>
  <c r="G119" i="1"/>
  <c r="F70" i="1"/>
  <c r="G143" i="1"/>
  <c r="F62" i="2" s="1"/>
  <c r="F57" i="1"/>
  <c r="F62" i="1"/>
  <c r="F90" i="1"/>
  <c r="F40" i="2" s="1"/>
  <c r="F61" i="1"/>
  <c r="F23" i="2" s="1"/>
  <c r="N866" i="1" l="1"/>
  <c r="AA866" i="1" s="1"/>
  <c r="Z866" i="1"/>
  <c r="L757" i="1"/>
  <c r="M743" i="1"/>
  <c r="M727" i="1"/>
  <c r="M711" i="1"/>
  <c r="L756" i="1"/>
  <c r="M740" i="1"/>
  <c r="M724" i="1"/>
  <c r="M708" i="1"/>
  <c r="K754" i="1"/>
  <c r="L749" i="1"/>
  <c r="M739" i="1"/>
  <c r="M723" i="1"/>
  <c r="M707" i="1"/>
  <c r="L752" i="1"/>
  <c r="M736" i="1"/>
  <c r="M720" i="1"/>
  <c r="M704" i="1"/>
  <c r="E693" i="1"/>
  <c r="F165" i="2" s="1"/>
  <c r="L747" i="1"/>
  <c r="M731" i="1"/>
  <c r="M715" i="1"/>
  <c r="L760" i="1"/>
  <c r="L744" i="1"/>
  <c r="M728" i="1"/>
  <c r="M712" i="1"/>
  <c r="N868" i="1"/>
  <c r="AA868" i="1" s="1"/>
  <c r="Z868" i="1"/>
  <c r="K752" i="1"/>
  <c r="N735" i="1"/>
  <c r="N703" i="1"/>
  <c r="N747" i="1"/>
  <c r="L719" i="1"/>
  <c r="K739" i="1"/>
  <c r="K723" i="1"/>
  <c r="K707" i="1"/>
  <c r="K757" i="1"/>
  <c r="K747" i="1"/>
  <c r="N719" i="1"/>
  <c r="N755" i="1"/>
  <c r="L735" i="1"/>
  <c r="L703" i="1"/>
  <c r="K731" i="1"/>
  <c r="K715" i="1"/>
  <c r="K760" i="1"/>
  <c r="K755" i="1"/>
  <c r="K749" i="1"/>
  <c r="N743" i="1"/>
  <c r="N727" i="1"/>
  <c r="N711" i="1"/>
  <c r="N757" i="1"/>
  <c r="N749" i="1"/>
  <c r="L743" i="1"/>
  <c r="L727" i="1"/>
  <c r="L711" i="1"/>
  <c r="K743" i="1"/>
  <c r="K735" i="1"/>
  <c r="K727" i="1"/>
  <c r="K719" i="1"/>
  <c r="K711" i="1"/>
  <c r="K703" i="1"/>
  <c r="K756" i="1"/>
  <c r="K748" i="1"/>
  <c r="N739" i="1"/>
  <c r="N731" i="1"/>
  <c r="N723" i="1"/>
  <c r="N715" i="1"/>
  <c r="N707" i="1"/>
  <c r="N760" i="1"/>
  <c r="N756" i="1"/>
  <c r="N752" i="1"/>
  <c r="N748" i="1"/>
  <c r="N744" i="1"/>
  <c r="L739" i="1"/>
  <c r="L731" i="1"/>
  <c r="L723" i="1"/>
  <c r="L715" i="1"/>
  <c r="L707" i="1"/>
  <c r="K744" i="1"/>
  <c r="K740" i="1"/>
  <c r="K736" i="1"/>
  <c r="K732" i="1"/>
  <c r="K728" i="1"/>
  <c r="K724" i="1"/>
  <c r="K720" i="1"/>
  <c r="K716" i="1"/>
  <c r="K712" i="1"/>
  <c r="K708" i="1"/>
  <c r="K704" i="1"/>
  <c r="L761" i="1"/>
  <c r="M761" i="1"/>
  <c r="N761" i="1"/>
  <c r="L753" i="1"/>
  <c r="M753" i="1"/>
  <c r="N753" i="1"/>
  <c r="L759" i="1"/>
  <c r="M759" i="1"/>
  <c r="N759" i="1"/>
  <c r="L751" i="1"/>
  <c r="M751" i="1"/>
  <c r="N751" i="1"/>
  <c r="L745" i="1"/>
  <c r="M745" i="1"/>
  <c r="N745" i="1"/>
  <c r="M741" i="1"/>
  <c r="K741" i="1"/>
  <c r="L741" i="1"/>
  <c r="M737" i="1"/>
  <c r="K737" i="1"/>
  <c r="L737" i="1"/>
  <c r="M733" i="1"/>
  <c r="K733" i="1"/>
  <c r="L733" i="1"/>
  <c r="M729" i="1"/>
  <c r="K729" i="1"/>
  <c r="L729" i="1"/>
  <c r="M725" i="1"/>
  <c r="K725" i="1"/>
  <c r="L725" i="1"/>
  <c r="N725" i="1"/>
  <c r="M721" i="1"/>
  <c r="K721" i="1"/>
  <c r="L721" i="1"/>
  <c r="N721" i="1"/>
  <c r="M717" i="1"/>
  <c r="K717" i="1"/>
  <c r="L717" i="1"/>
  <c r="N717" i="1"/>
  <c r="M713" i="1"/>
  <c r="K713" i="1"/>
  <c r="L713" i="1"/>
  <c r="N713" i="1"/>
  <c r="M709" i="1"/>
  <c r="K709" i="1"/>
  <c r="L709" i="1"/>
  <c r="N709" i="1"/>
  <c r="M705" i="1"/>
  <c r="K705" i="1"/>
  <c r="L705" i="1"/>
  <c r="N705" i="1"/>
  <c r="L701" i="1"/>
  <c r="N701" i="1"/>
  <c r="K701" i="1"/>
  <c r="L758" i="1"/>
  <c r="M758" i="1"/>
  <c r="N758" i="1"/>
  <c r="L754" i="1"/>
  <c r="M754" i="1"/>
  <c r="N754" i="1"/>
  <c r="L750" i="1"/>
  <c r="M750" i="1"/>
  <c r="N750" i="1"/>
  <c r="L746" i="1"/>
  <c r="M746" i="1"/>
  <c r="N746" i="1"/>
  <c r="M742" i="1"/>
  <c r="L742" i="1"/>
  <c r="N742" i="1"/>
  <c r="K742" i="1"/>
  <c r="M738" i="1"/>
  <c r="L738" i="1"/>
  <c r="N738" i="1"/>
  <c r="K738" i="1"/>
  <c r="M734" i="1"/>
  <c r="L734" i="1"/>
  <c r="N734" i="1"/>
  <c r="K734" i="1"/>
  <c r="M730" i="1"/>
  <c r="L730" i="1"/>
  <c r="N730" i="1"/>
  <c r="K730" i="1"/>
  <c r="M726" i="1"/>
  <c r="L726" i="1"/>
  <c r="N726" i="1"/>
  <c r="K726" i="1"/>
  <c r="M722" i="1"/>
  <c r="L722" i="1"/>
  <c r="N722" i="1"/>
  <c r="K722" i="1"/>
  <c r="M718" i="1"/>
  <c r="L718" i="1"/>
  <c r="N718" i="1"/>
  <c r="K718" i="1"/>
  <c r="M714" i="1"/>
  <c r="L714" i="1"/>
  <c r="N714" i="1"/>
  <c r="K714" i="1"/>
  <c r="M710" i="1"/>
  <c r="L710" i="1"/>
  <c r="N710" i="1"/>
  <c r="K710" i="1"/>
  <c r="M706" i="1"/>
  <c r="L706" i="1"/>
  <c r="N706" i="1"/>
  <c r="K706" i="1"/>
  <c r="M702" i="1"/>
  <c r="L702" i="1"/>
  <c r="N702" i="1"/>
  <c r="K702" i="1"/>
  <c r="E617" i="1"/>
  <c r="F120" i="2" s="1"/>
  <c r="F115" i="2"/>
  <c r="K761" i="1"/>
  <c r="K759" i="1"/>
  <c r="K753" i="1"/>
  <c r="K751" i="1"/>
  <c r="K745" i="1"/>
  <c r="N741" i="1"/>
  <c r="N737" i="1"/>
  <c r="N733" i="1"/>
  <c r="N729" i="1"/>
  <c r="M760" i="1"/>
  <c r="M757" i="1"/>
  <c r="M756" i="1"/>
  <c r="M755" i="1"/>
  <c r="M752" i="1"/>
  <c r="M749" i="1"/>
  <c r="M748" i="1"/>
  <c r="M747" i="1"/>
  <c r="M744" i="1"/>
  <c r="N740" i="1"/>
  <c r="N736" i="1"/>
  <c r="N732" i="1"/>
  <c r="N728" i="1"/>
  <c r="N724" i="1"/>
  <c r="N720" i="1"/>
  <c r="N716" i="1"/>
  <c r="N712" i="1"/>
  <c r="N708" i="1"/>
  <c r="N704" i="1"/>
  <c r="L740" i="1"/>
  <c r="L736" i="1"/>
  <c r="L732" i="1"/>
  <c r="L728" i="1"/>
  <c r="L724" i="1"/>
  <c r="L720" i="1"/>
  <c r="L716" i="1"/>
  <c r="L712" i="1"/>
  <c r="L708" i="1"/>
  <c r="L704" i="1"/>
  <c r="K617" i="1"/>
  <c r="F138" i="2" s="1"/>
  <c r="D617" i="1"/>
  <c r="F117" i="2" s="1"/>
  <c r="J617" i="1"/>
  <c r="F135" i="2" s="1"/>
  <c r="I617" i="1"/>
  <c r="F132" i="2" s="1"/>
  <c r="H617" i="1"/>
  <c r="F129" i="2" s="1"/>
  <c r="G617" i="1"/>
  <c r="F126" i="2" s="1"/>
  <c r="I109" i="1"/>
  <c r="G134" i="1" s="1"/>
  <c r="F59" i="2" s="1"/>
  <c r="I104" i="1"/>
  <c r="Z531" i="1" s="1"/>
  <c r="F97" i="2" s="1"/>
  <c r="F55" i="2"/>
  <c r="F617" i="1"/>
  <c r="F123" i="2" s="1"/>
  <c r="J55" i="1"/>
  <c r="F58" i="1" s="1"/>
  <c r="F24" i="2"/>
  <c r="J59" i="1"/>
  <c r="F71" i="1" s="1"/>
  <c r="F30" i="2"/>
  <c r="J57" i="1"/>
  <c r="F63" i="1" s="1"/>
  <c r="F26" i="2"/>
  <c r="Z555" i="1"/>
  <c r="F104" i="2" s="1"/>
  <c r="F98" i="2"/>
  <c r="F45" i="2"/>
  <c r="F54" i="2"/>
  <c r="I113" i="1"/>
  <c r="I110" i="1"/>
  <c r="I111" i="1"/>
  <c r="I112" i="1"/>
  <c r="L324" i="1" s="1"/>
  <c r="E484" i="1"/>
  <c r="AO342" i="1"/>
  <c r="AQ342" i="1"/>
  <c r="AS342" i="1"/>
  <c r="AU342" i="1"/>
  <c r="AW342" i="1"/>
  <c r="AY342" i="1"/>
  <c r="BA342" i="1"/>
  <c r="BC342" i="1"/>
  <c r="BE342" i="1"/>
  <c r="AO343" i="1"/>
  <c r="AQ343" i="1"/>
  <c r="AS343" i="1"/>
  <c r="AU343" i="1"/>
  <c r="AW343" i="1"/>
  <c r="AY343" i="1"/>
  <c r="BA343" i="1"/>
  <c r="BC343" i="1"/>
  <c r="BE343" i="1"/>
  <c r="AO344" i="1"/>
  <c r="AQ344" i="1"/>
  <c r="AS344" i="1"/>
  <c r="AU344" i="1"/>
  <c r="AW344" i="1"/>
  <c r="AY344" i="1"/>
  <c r="BA344" i="1"/>
  <c r="BC344" i="1"/>
  <c r="BE344" i="1"/>
  <c r="AO345" i="1"/>
  <c r="AQ345" i="1"/>
  <c r="AS345" i="1"/>
  <c r="AU345" i="1"/>
  <c r="AW345" i="1"/>
  <c r="AY345" i="1"/>
  <c r="BA345" i="1"/>
  <c r="BC345" i="1"/>
  <c r="BE345" i="1"/>
  <c r="AO346" i="1"/>
  <c r="AQ346" i="1"/>
  <c r="AS346" i="1"/>
  <c r="AU346" i="1"/>
  <c r="AW346" i="1"/>
  <c r="AY346" i="1"/>
  <c r="BA346" i="1"/>
  <c r="BC346" i="1"/>
  <c r="BE346" i="1"/>
  <c r="AO347" i="1"/>
  <c r="AQ347" i="1"/>
  <c r="AS347" i="1"/>
  <c r="AU347" i="1"/>
  <c r="AW347" i="1"/>
  <c r="AY347" i="1"/>
  <c r="BA347" i="1"/>
  <c r="BC347" i="1"/>
  <c r="BE347" i="1"/>
  <c r="AO348" i="1"/>
  <c r="AQ348" i="1"/>
  <c r="AS348" i="1"/>
  <c r="AU348" i="1"/>
  <c r="AW348" i="1"/>
  <c r="AY348" i="1"/>
  <c r="BA348" i="1"/>
  <c r="BC348" i="1"/>
  <c r="BE348" i="1"/>
  <c r="AO349" i="1"/>
  <c r="AQ349" i="1"/>
  <c r="AS349" i="1"/>
  <c r="AU349" i="1"/>
  <c r="AW349" i="1"/>
  <c r="AY349" i="1"/>
  <c r="BA349" i="1"/>
  <c r="BC349" i="1"/>
  <c r="BE349" i="1"/>
  <c r="AO350" i="1"/>
  <c r="AQ350" i="1"/>
  <c r="AS350" i="1"/>
  <c r="AU350" i="1"/>
  <c r="AW350" i="1"/>
  <c r="AY350" i="1"/>
  <c r="BA350" i="1"/>
  <c r="BC350" i="1"/>
  <c r="BE350" i="1"/>
  <c r="AO351" i="1"/>
  <c r="AQ351" i="1"/>
  <c r="AS351" i="1"/>
  <c r="AU351" i="1"/>
  <c r="AW351" i="1"/>
  <c r="AY351" i="1"/>
  <c r="BA351" i="1"/>
  <c r="BC351" i="1"/>
  <c r="BE351" i="1"/>
  <c r="AO352" i="1"/>
  <c r="AQ352" i="1"/>
  <c r="AS352" i="1"/>
  <c r="AU352" i="1"/>
  <c r="AW352" i="1"/>
  <c r="AY352" i="1"/>
  <c r="BA352" i="1"/>
  <c r="BC352" i="1"/>
  <c r="BE352" i="1"/>
  <c r="AO353" i="1"/>
  <c r="AQ353" i="1"/>
  <c r="AS353" i="1"/>
  <c r="AU353" i="1"/>
  <c r="AW353" i="1"/>
  <c r="AY353" i="1"/>
  <c r="BA353" i="1"/>
  <c r="BC353" i="1"/>
  <c r="BE353" i="1"/>
  <c r="AO354" i="1"/>
  <c r="AQ354" i="1"/>
  <c r="AS354" i="1"/>
  <c r="AU354" i="1"/>
  <c r="AW354" i="1"/>
  <c r="AY354" i="1"/>
  <c r="BA354" i="1"/>
  <c r="BC354" i="1"/>
  <c r="BE354" i="1"/>
  <c r="AO355" i="1"/>
  <c r="AQ355" i="1"/>
  <c r="AS355" i="1"/>
  <c r="AU355" i="1"/>
  <c r="AW355" i="1"/>
  <c r="AY355" i="1"/>
  <c r="BA355" i="1"/>
  <c r="BC355" i="1"/>
  <c r="BE355" i="1"/>
  <c r="AO356" i="1"/>
  <c r="AQ356" i="1"/>
  <c r="AS356" i="1"/>
  <c r="AU356" i="1"/>
  <c r="AW356" i="1"/>
  <c r="AY356" i="1"/>
  <c r="BA356" i="1"/>
  <c r="BC356" i="1"/>
  <c r="BE356" i="1"/>
  <c r="AO357" i="1"/>
  <c r="AQ357" i="1"/>
  <c r="AS357" i="1"/>
  <c r="AU357" i="1"/>
  <c r="AW357" i="1"/>
  <c r="AY357" i="1"/>
  <c r="BA357" i="1"/>
  <c r="BC357" i="1"/>
  <c r="BE357" i="1"/>
  <c r="AO358" i="1"/>
  <c r="AQ358" i="1"/>
  <c r="AS358" i="1"/>
  <c r="AU358" i="1"/>
  <c r="AW358" i="1"/>
  <c r="AY358" i="1"/>
  <c r="BA358" i="1"/>
  <c r="BC358" i="1"/>
  <c r="BE358" i="1"/>
  <c r="AO359" i="1"/>
  <c r="AQ359" i="1"/>
  <c r="AS359" i="1"/>
  <c r="AU359" i="1"/>
  <c r="AW359" i="1"/>
  <c r="AY359" i="1"/>
  <c r="BA359" i="1"/>
  <c r="BC359" i="1"/>
  <c r="BE359" i="1"/>
  <c r="AO360" i="1"/>
  <c r="AQ360" i="1"/>
  <c r="AS360" i="1"/>
  <c r="AU360" i="1"/>
  <c r="AW360" i="1"/>
  <c r="AY360" i="1"/>
  <c r="BA360" i="1"/>
  <c r="BC360" i="1"/>
  <c r="BE360" i="1"/>
  <c r="AO361" i="1"/>
  <c r="AQ361" i="1"/>
  <c r="AS361" i="1"/>
  <c r="AU361" i="1"/>
  <c r="AW361" i="1"/>
  <c r="AY361" i="1"/>
  <c r="BA361" i="1"/>
  <c r="BC361" i="1"/>
  <c r="BE361" i="1"/>
  <c r="AO362" i="1"/>
  <c r="AQ362" i="1"/>
  <c r="AS362" i="1"/>
  <c r="AU362" i="1"/>
  <c r="AW362" i="1"/>
  <c r="AY362" i="1"/>
  <c r="BA362" i="1"/>
  <c r="BC362" i="1"/>
  <c r="BE362" i="1"/>
  <c r="AO363" i="1"/>
  <c r="AQ363" i="1"/>
  <c r="AS363" i="1"/>
  <c r="AU363" i="1"/>
  <c r="AW363" i="1"/>
  <c r="AY363" i="1"/>
  <c r="BA363" i="1"/>
  <c r="BC363" i="1"/>
  <c r="BE363" i="1"/>
  <c r="AO364" i="1"/>
  <c r="AQ364" i="1"/>
  <c r="AS364" i="1"/>
  <c r="AU364" i="1"/>
  <c r="AW364" i="1"/>
  <c r="AY364" i="1"/>
  <c r="BA364" i="1"/>
  <c r="BC364" i="1"/>
  <c r="BE364" i="1"/>
  <c r="AO365" i="1"/>
  <c r="AQ365" i="1"/>
  <c r="AS365" i="1"/>
  <c r="AU365" i="1"/>
  <c r="AW365" i="1"/>
  <c r="AY365" i="1"/>
  <c r="BA365" i="1"/>
  <c r="BC365" i="1"/>
  <c r="BE365" i="1"/>
  <c r="AO366" i="1"/>
  <c r="AQ366" i="1"/>
  <c r="AS366" i="1"/>
  <c r="AU366" i="1"/>
  <c r="AW366" i="1"/>
  <c r="AY366" i="1"/>
  <c r="BA366" i="1"/>
  <c r="BC366" i="1"/>
  <c r="BE366" i="1"/>
  <c r="AO367" i="1"/>
  <c r="AQ367" i="1"/>
  <c r="AS367" i="1"/>
  <c r="AU367" i="1"/>
  <c r="AW367" i="1"/>
  <c r="AY367" i="1"/>
  <c r="BA367" i="1"/>
  <c r="BC367" i="1"/>
  <c r="BE367" i="1"/>
  <c r="AO368" i="1"/>
  <c r="AQ368" i="1"/>
  <c r="AS368" i="1"/>
  <c r="AU368" i="1"/>
  <c r="AW368" i="1"/>
  <c r="AY368" i="1"/>
  <c r="BA368" i="1"/>
  <c r="BC368" i="1"/>
  <c r="BE368" i="1"/>
  <c r="AO369" i="1"/>
  <c r="AQ369" i="1"/>
  <c r="AS369" i="1"/>
  <c r="AU369" i="1"/>
  <c r="AW369" i="1"/>
  <c r="AY369" i="1"/>
  <c r="BA369" i="1"/>
  <c r="BC369" i="1"/>
  <c r="BE369" i="1"/>
  <c r="AO370" i="1"/>
  <c r="AQ370" i="1"/>
  <c r="AS370" i="1"/>
  <c r="AU370" i="1"/>
  <c r="AW370" i="1"/>
  <c r="AY370" i="1"/>
  <c r="BA370" i="1"/>
  <c r="BC370" i="1"/>
  <c r="BE370" i="1"/>
  <c r="AO371" i="1"/>
  <c r="AQ371" i="1"/>
  <c r="AS371" i="1"/>
  <c r="AU371" i="1"/>
  <c r="AW371" i="1"/>
  <c r="AY371" i="1"/>
  <c r="BA371" i="1"/>
  <c r="BC371" i="1"/>
  <c r="BE371" i="1"/>
  <c r="AO372" i="1"/>
  <c r="AQ372" i="1"/>
  <c r="AS372" i="1"/>
  <c r="AU372" i="1"/>
  <c r="AW372" i="1"/>
  <c r="AY372" i="1"/>
  <c r="BA372" i="1"/>
  <c r="BC372" i="1"/>
  <c r="BE372" i="1"/>
  <c r="AO373" i="1"/>
  <c r="AQ373" i="1"/>
  <c r="AS373" i="1"/>
  <c r="AU373" i="1"/>
  <c r="AW373" i="1"/>
  <c r="AY373" i="1"/>
  <c r="BA373" i="1"/>
  <c r="BC373" i="1"/>
  <c r="BE373" i="1"/>
  <c r="AO374" i="1"/>
  <c r="AQ374" i="1"/>
  <c r="AS374" i="1"/>
  <c r="AU374" i="1"/>
  <c r="AW374" i="1"/>
  <c r="AY374" i="1"/>
  <c r="BA374" i="1"/>
  <c r="BC374" i="1"/>
  <c r="BE374" i="1"/>
  <c r="AO375" i="1"/>
  <c r="AQ375" i="1"/>
  <c r="AS375" i="1"/>
  <c r="AU375" i="1"/>
  <c r="AW375" i="1"/>
  <c r="AY375" i="1"/>
  <c r="BA375" i="1"/>
  <c r="BC375" i="1"/>
  <c r="BE375" i="1"/>
  <c r="AO376" i="1"/>
  <c r="AQ376" i="1"/>
  <c r="AS376" i="1"/>
  <c r="AU376" i="1"/>
  <c r="AW376" i="1"/>
  <c r="AY376" i="1"/>
  <c r="BA376" i="1"/>
  <c r="BC376" i="1"/>
  <c r="BE376" i="1"/>
  <c r="AO377" i="1"/>
  <c r="AQ377" i="1"/>
  <c r="AS377" i="1"/>
  <c r="AU377" i="1"/>
  <c r="AW377" i="1"/>
  <c r="AY377" i="1"/>
  <c r="BA377" i="1"/>
  <c r="BC377" i="1"/>
  <c r="BE377" i="1"/>
  <c r="AO378" i="1"/>
  <c r="AQ378" i="1"/>
  <c r="AS378" i="1"/>
  <c r="AU378" i="1"/>
  <c r="AW378" i="1"/>
  <c r="AY378" i="1"/>
  <c r="BA378" i="1"/>
  <c r="BC378" i="1"/>
  <c r="BE378" i="1"/>
  <c r="AO379" i="1"/>
  <c r="AQ379" i="1"/>
  <c r="AS379" i="1"/>
  <c r="AU379" i="1"/>
  <c r="AW379" i="1"/>
  <c r="AY379" i="1"/>
  <c r="BA379" i="1"/>
  <c r="BC379" i="1"/>
  <c r="BE379" i="1"/>
  <c r="AO380" i="1"/>
  <c r="AQ380" i="1"/>
  <c r="AS380" i="1"/>
  <c r="AU380" i="1"/>
  <c r="AW380" i="1"/>
  <c r="AY380" i="1"/>
  <c r="BA380" i="1"/>
  <c r="BC380" i="1"/>
  <c r="BE380" i="1"/>
  <c r="AO381" i="1"/>
  <c r="AQ381" i="1"/>
  <c r="AS381" i="1"/>
  <c r="AU381" i="1"/>
  <c r="AW381" i="1"/>
  <c r="AY381" i="1"/>
  <c r="BA381" i="1"/>
  <c r="BC381" i="1"/>
  <c r="BE381" i="1"/>
  <c r="AO382" i="1"/>
  <c r="AQ382" i="1"/>
  <c r="AS382" i="1"/>
  <c r="AU382" i="1"/>
  <c r="AW382" i="1"/>
  <c r="AY382" i="1"/>
  <c r="BA382" i="1"/>
  <c r="BC382" i="1"/>
  <c r="BE382" i="1"/>
  <c r="AO383" i="1"/>
  <c r="AQ383" i="1"/>
  <c r="AS383" i="1"/>
  <c r="AU383" i="1"/>
  <c r="AW383" i="1"/>
  <c r="AY383" i="1"/>
  <c r="BA383" i="1"/>
  <c r="BC383" i="1"/>
  <c r="BE383" i="1"/>
  <c r="AO384" i="1"/>
  <c r="AQ384" i="1"/>
  <c r="AS384" i="1"/>
  <c r="AU384" i="1"/>
  <c r="AW384" i="1"/>
  <c r="AY384" i="1"/>
  <c r="BA384" i="1"/>
  <c r="BC384" i="1"/>
  <c r="BE384" i="1"/>
  <c r="AO385" i="1"/>
  <c r="AQ385" i="1"/>
  <c r="AS385" i="1"/>
  <c r="AU385" i="1"/>
  <c r="AW385" i="1"/>
  <c r="AY385" i="1"/>
  <c r="BA385" i="1"/>
  <c r="BC385" i="1"/>
  <c r="BE385" i="1"/>
  <c r="AO386" i="1"/>
  <c r="AQ386" i="1"/>
  <c r="AS386" i="1"/>
  <c r="AU386" i="1"/>
  <c r="AW386" i="1"/>
  <c r="AY386" i="1"/>
  <c r="BA386" i="1"/>
  <c r="BC386" i="1"/>
  <c r="BE386" i="1"/>
  <c r="AO387" i="1"/>
  <c r="AQ387" i="1"/>
  <c r="AS387" i="1"/>
  <c r="AU387" i="1"/>
  <c r="AW387" i="1"/>
  <c r="AY387" i="1"/>
  <c r="BA387" i="1"/>
  <c r="BC387" i="1"/>
  <c r="BE387" i="1"/>
  <c r="AO388" i="1"/>
  <c r="AQ388" i="1"/>
  <c r="AS388" i="1"/>
  <c r="AU388" i="1"/>
  <c r="AW388" i="1"/>
  <c r="AY388" i="1"/>
  <c r="BA388" i="1"/>
  <c r="BC388" i="1"/>
  <c r="BE388" i="1"/>
  <c r="AO389" i="1"/>
  <c r="AQ389" i="1"/>
  <c r="AS389" i="1"/>
  <c r="AU389" i="1"/>
  <c r="AW389" i="1"/>
  <c r="AY389" i="1"/>
  <c r="BA389" i="1"/>
  <c r="BC389" i="1"/>
  <c r="BE389" i="1"/>
  <c r="AO390" i="1"/>
  <c r="AQ390" i="1"/>
  <c r="AS390" i="1"/>
  <c r="AU390" i="1"/>
  <c r="AW390" i="1"/>
  <c r="AY390" i="1"/>
  <c r="BA390" i="1"/>
  <c r="BC390" i="1"/>
  <c r="BE390" i="1"/>
  <c r="AO391" i="1"/>
  <c r="AQ391" i="1"/>
  <c r="AS391" i="1"/>
  <c r="AU391" i="1"/>
  <c r="AW391" i="1"/>
  <c r="AY391" i="1"/>
  <c r="BA391" i="1"/>
  <c r="BC391" i="1"/>
  <c r="BE391" i="1"/>
  <c r="AO392" i="1"/>
  <c r="AQ392" i="1"/>
  <c r="AS392" i="1"/>
  <c r="AU392" i="1"/>
  <c r="AW392" i="1"/>
  <c r="AY392" i="1"/>
  <c r="BA392" i="1"/>
  <c r="BC392" i="1"/>
  <c r="BE392" i="1"/>
  <c r="AO393" i="1"/>
  <c r="AQ393" i="1"/>
  <c r="AS393" i="1"/>
  <c r="AU393" i="1"/>
  <c r="AW393" i="1"/>
  <c r="AY393" i="1"/>
  <c r="BA393" i="1"/>
  <c r="BC393" i="1"/>
  <c r="BE393" i="1"/>
  <c r="AO394" i="1"/>
  <c r="AQ394" i="1"/>
  <c r="AS394" i="1"/>
  <c r="AU394" i="1"/>
  <c r="AW394" i="1"/>
  <c r="AY394" i="1"/>
  <c r="BA394" i="1"/>
  <c r="BC394" i="1"/>
  <c r="BE394" i="1"/>
  <c r="AO395" i="1"/>
  <c r="AQ395" i="1"/>
  <c r="AS395" i="1"/>
  <c r="AU395" i="1"/>
  <c r="AW395" i="1"/>
  <c r="AY395" i="1"/>
  <c r="BA395" i="1"/>
  <c r="BC395" i="1"/>
  <c r="BE395" i="1"/>
  <c r="AO396" i="1"/>
  <c r="AQ396" i="1"/>
  <c r="AS396" i="1"/>
  <c r="AU396" i="1"/>
  <c r="AW396" i="1"/>
  <c r="AY396" i="1"/>
  <c r="BA396" i="1"/>
  <c r="BC396" i="1"/>
  <c r="BE396" i="1"/>
  <c r="AO397" i="1"/>
  <c r="AQ397" i="1"/>
  <c r="AS397" i="1"/>
  <c r="AU397" i="1"/>
  <c r="AW397" i="1"/>
  <c r="AY397" i="1"/>
  <c r="BA397" i="1"/>
  <c r="BC397" i="1"/>
  <c r="BE397" i="1"/>
  <c r="AO398" i="1"/>
  <c r="AQ398" i="1"/>
  <c r="AS398" i="1"/>
  <c r="AU398" i="1"/>
  <c r="AW398" i="1"/>
  <c r="AY398" i="1"/>
  <c r="BA398" i="1"/>
  <c r="BC398" i="1"/>
  <c r="BE398" i="1"/>
  <c r="AO399" i="1"/>
  <c r="AQ399" i="1"/>
  <c r="AS399" i="1"/>
  <c r="AU399" i="1"/>
  <c r="AW399" i="1"/>
  <c r="AY399" i="1"/>
  <c r="BA399" i="1"/>
  <c r="BC399" i="1"/>
  <c r="BE399" i="1"/>
  <c r="AO400" i="1"/>
  <c r="AQ400" i="1"/>
  <c r="AS400" i="1"/>
  <c r="AU400" i="1"/>
  <c r="AW400" i="1"/>
  <c r="AY400" i="1"/>
  <c r="BA400" i="1"/>
  <c r="BC400" i="1"/>
  <c r="BE400" i="1"/>
  <c r="AO401" i="1"/>
  <c r="AQ401" i="1"/>
  <c r="AS401" i="1"/>
  <c r="AU401" i="1"/>
  <c r="AW401" i="1"/>
  <c r="AY401" i="1"/>
  <c r="BA401" i="1"/>
  <c r="BC401" i="1"/>
  <c r="BE401" i="1"/>
  <c r="AO402" i="1"/>
  <c r="AQ402" i="1"/>
  <c r="AS402" i="1"/>
  <c r="AU402" i="1"/>
  <c r="AW402" i="1"/>
  <c r="AY402" i="1"/>
  <c r="BA402" i="1"/>
  <c r="BC402" i="1"/>
  <c r="BE402" i="1"/>
  <c r="AO403" i="1"/>
  <c r="AQ403" i="1"/>
  <c r="AS403" i="1"/>
  <c r="AU403" i="1"/>
  <c r="AW403" i="1"/>
  <c r="AY403" i="1"/>
  <c r="BA403" i="1"/>
  <c r="BC403" i="1"/>
  <c r="BE403" i="1"/>
  <c r="AO404" i="1"/>
  <c r="AQ404" i="1"/>
  <c r="AS404" i="1"/>
  <c r="AU404" i="1"/>
  <c r="AW404" i="1"/>
  <c r="AY404" i="1"/>
  <c r="BA404" i="1"/>
  <c r="BC404" i="1"/>
  <c r="BE404" i="1"/>
  <c r="AO405" i="1"/>
  <c r="AQ405" i="1"/>
  <c r="AS405" i="1"/>
  <c r="AU405" i="1"/>
  <c r="AW405" i="1"/>
  <c r="AY405" i="1"/>
  <c r="BA405" i="1"/>
  <c r="BC405" i="1"/>
  <c r="BE405" i="1"/>
  <c r="AO406" i="1"/>
  <c r="AQ406" i="1"/>
  <c r="AS406" i="1"/>
  <c r="AU406" i="1"/>
  <c r="AW406" i="1"/>
  <c r="AY406" i="1"/>
  <c r="BA406" i="1"/>
  <c r="BC406" i="1"/>
  <c r="BE406" i="1"/>
  <c r="AO407" i="1"/>
  <c r="AQ407" i="1"/>
  <c r="AS407" i="1"/>
  <c r="AU407" i="1"/>
  <c r="AW407" i="1"/>
  <c r="AY407" i="1"/>
  <c r="BA407" i="1"/>
  <c r="BC407" i="1"/>
  <c r="BE407" i="1"/>
  <c r="AO408" i="1"/>
  <c r="AQ408" i="1"/>
  <c r="AS408" i="1"/>
  <c r="AU408" i="1"/>
  <c r="AW408" i="1"/>
  <c r="AY408" i="1"/>
  <c r="BA408" i="1"/>
  <c r="BC408" i="1"/>
  <c r="BE408" i="1"/>
  <c r="AO409" i="1"/>
  <c r="AQ409" i="1"/>
  <c r="AS409" i="1"/>
  <c r="AU409" i="1"/>
  <c r="AW409" i="1"/>
  <c r="AY409" i="1"/>
  <c r="BA409" i="1"/>
  <c r="BC409" i="1"/>
  <c r="BE409" i="1"/>
  <c r="AO410" i="1"/>
  <c r="AQ410" i="1"/>
  <c r="AS410" i="1"/>
  <c r="AU410" i="1"/>
  <c r="AW410" i="1"/>
  <c r="AY410" i="1"/>
  <c r="BA410" i="1"/>
  <c r="BC410" i="1"/>
  <c r="BE410" i="1"/>
  <c r="AO411" i="1"/>
  <c r="AQ411" i="1"/>
  <c r="AS411" i="1"/>
  <c r="AU411" i="1"/>
  <c r="AW411" i="1"/>
  <c r="AY411" i="1"/>
  <c r="BA411" i="1"/>
  <c r="BC411" i="1"/>
  <c r="BE411" i="1"/>
  <c r="AO412" i="1"/>
  <c r="AQ412" i="1"/>
  <c r="AS412" i="1"/>
  <c r="AU412" i="1"/>
  <c r="AP342" i="1"/>
  <c r="AR342" i="1"/>
  <c r="AT342" i="1"/>
  <c r="AV342" i="1"/>
  <c r="AX342" i="1"/>
  <c r="AZ342" i="1"/>
  <c r="BB342" i="1"/>
  <c r="BD342" i="1"/>
  <c r="BF342" i="1"/>
  <c r="AP343" i="1"/>
  <c r="AR343" i="1"/>
  <c r="AT343" i="1"/>
  <c r="AV343" i="1"/>
  <c r="AX343" i="1"/>
  <c r="AZ343" i="1"/>
  <c r="BB343" i="1"/>
  <c r="BD343" i="1"/>
  <c r="BF343" i="1"/>
  <c r="AP344" i="1"/>
  <c r="AR344" i="1"/>
  <c r="AT344" i="1"/>
  <c r="AV344" i="1"/>
  <c r="AX344" i="1"/>
  <c r="AZ344" i="1"/>
  <c r="BB344" i="1"/>
  <c r="BD344" i="1"/>
  <c r="BF344" i="1"/>
  <c r="AP345" i="1"/>
  <c r="AR345" i="1"/>
  <c r="AT345" i="1"/>
  <c r="AV345" i="1"/>
  <c r="AX345" i="1"/>
  <c r="AZ345" i="1"/>
  <c r="BB345" i="1"/>
  <c r="BD345" i="1"/>
  <c r="BF345" i="1"/>
  <c r="AP346" i="1"/>
  <c r="AR346" i="1"/>
  <c r="AT346" i="1"/>
  <c r="AV346" i="1"/>
  <c r="AX346" i="1"/>
  <c r="AZ346" i="1"/>
  <c r="BB346" i="1"/>
  <c r="BD346" i="1"/>
  <c r="BF346" i="1"/>
  <c r="AP347" i="1"/>
  <c r="AR347" i="1"/>
  <c r="AT347" i="1"/>
  <c r="AV347" i="1"/>
  <c r="AX347" i="1"/>
  <c r="AZ347" i="1"/>
  <c r="BB347" i="1"/>
  <c r="BD347" i="1"/>
  <c r="BF347" i="1"/>
  <c r="AP348" i="1"/>
  <c r="AR348" i="1"/>
  <c r="AT348" i="1"/>
  <c r="AV348" i="1"/>
  <c r="AX348" i="1"/>
  <c r="AZ348" i="1"/>
  <c r="BB348" i="1"/>
  <c r="BD348" i="1"/>
  <c r="BF348" i="1"/>
  <c r="AP349" i="1"/>
  <c r="AR349" i="1"/>
  <c r="AT349" i="1"/>
  <c r="AV349" i="1"/>
  <c r="AX349" i="1"/>
  <c r="AZ349" i="1"/>
  <c r="BB349" i="1"/>
  <c r="BD349" i="1"/>
  <c r="BF349" i="1"/>
  <c r="AP350" i="1"/>
  <c r="AR350" i="1"/>
  <c r="AT350" i="1"/>
  <c r="AV350" i="1"/>
  <c r="AX350" i="1"/>
  <c r="AZ350" i="1"/>
  <c r="BB350" i="1"/>
  <c r="BD350" i="1"/>
  <c r="BF350" i="1"/>
  <c r="AP351" i="1"/>
  <c r="AR351" i="1"/>
  <c r="AT351" i="1"/>
  <c r="AV351" i="1"/>
  <c r="AX351" i="1"/>
  <c r="AZ351" i="1"/>
  <c r="BB351" i="1"/>
  <c r="BD351" i="1"/>
  <c r="BF351" i="1"/>
  <c r="AP352" i="1"/>
  <c r="AR352" i="1"/>
  <c r="AT352" i="1"/>
  <c r="AV352" i="1"/>
  <c r="AX352" i="1"/>
  <c r="AZ352" i="1"/>
  <c r="BB352" i="1"/>
  <c r="BD352" i="1"/>
  <c r="BF352" i="1"/>
  <c r="AP353" i="1"/>
  <c r="AR353" i="1"/>
  <c r="AT353" i="1"/>
  <c r="AV353" i="1"/>
  <c r="AX353" i="1"/>
  <c r="AZ353" i="1"/>
  <c r="BB353" i="1"/>
  <c r="BD353" i="1"/>
  <c r="BF353" i="1"/>
  <c r="AP354" i="1"/>
  <c r="AR354" i="1"/>
  <c r="AT354" i="1"/>
  <c r="AV354" i="1"/>
  <c r="AX354" i="1"/>
  <c r="AZ354" i="1"/>
  <c r="BB354" i="1"/>
  <c r="BD354" i="1"/>
  <c r="BF354" i="1"/>
  <c r="AP355" i="1"/>
  <c r="AR355" i="1"/>
  <c r="AT355" i="1"/>
  <c r="AV355" i="1"/>
  <c r="AX355" i="1"/>
  <c r="AZ355" i="1"/>
  <c r="BB355" i="1"/>
  <c r="BD355" i="1"/>
  <c r="BF355" i="1"/>
  <c r="AP356" i="1"/>
  <c r="AR356" i="1"/>
  <c r="AT356" i="1"/>
  <c r="AV356" i="1"/>
  <c r="AX356" i="1"/>
  <c r="AZ356" i="1"/>
  <c r="BB356" i="1"/>
  <c r="BD356" i="1"/>
  <c r="BF356" i="1"/>
  <c r="AP357" i="1"/>
  <c r="AR357" i="1"/>
  <c r="AT357" i="1"/>
  <c r="AV357" i="1"/>
  <c r="AX357" i="1"/>
  <c r="AZ357" i="1"/>
  <c r="BB357" i="1"/>
  <c r="BD357" i="1"/>
  <c r="BF357" i="1"/>
  <c r="AP358" i="1"/>
  <c r="AR358" i="1"/>
  <c r="AT358" i="1"/>
  <c r="AV358" i="1"/>
  <c r="AX358" i="1"/>
  <c r="AZ358" i="1"/>
  <c r="BB358" i="1"/>
  <c r="BD358" i="1"/>
  <c r="BF358" i="1"/>
  <c r="AP359" i="1"/>
  <c r="AR359" i="1"/>
  <c r="AT359" i="1"/>
  <c r="AV359" i="1"/>
  <c r="AX359" i="1"/>
  <c r="AZ359" i="1"/>
  <c r="BB359" i="1"/>
  <c r="BD359" i="1"/>
  <c r="BF359" i="1"/>
  <c r="AP360" i="1"/>
  <c r="AR360" i="1"/>
  <c r="AT360" i="1"/>
  <c r="AV360" i="1"/>
  <c r="AX360" i="1"/>
  <c r="AZ360" i="1"/>
  <c r="BB360" i="1"/>
  <c r="BD360" i="1"/>
  <c r="BF360" i="1"/>
  <c r="AP361" i="1"/>
  <c r="AR361" i="1"/>
  <c r="AT361" i="1"/>
  <c r="AV361" i="1"/>
  <c r="AX361" i="1"/>
  <c r="AZ361" i="1"/>
  <c r="BB361" i="1"/>
  <c r="BD361" i="1"/>
  <c r="BF361" i="1"/>
  <c r="AP362" i="1"/>
  <c r="AR362" i="1"/>
  <c r="AT362" i="1"/>
  <c r="AV362" i="1"/>
  <c r="AX362" i="1"/>
  <c r="AZ362" i="1"/>
  <c r="BB362" i="1"/>
  <c r="BD362" i="1"/>
  <c r="BF362" i="1"/>
  <c r="AP363" i="1"/>
  <c r="AR363" i="1"/>
  <c r="AT363" i="1"/>
  <c r="AV363" i="1"/>
  <c r="AX363" i="1"/>
  <c r="AZ363" i="1"/>
  <c r="BB363" i="1"/>
  <c r="BD363" i="1"/>
  <c r="BF363" i="1"/>
  <c r="AP364" i="1"/>
  <c r="AR364" i="1"/>
  <c r="AT364" i="1"/>
  <c r="AV364" i="1"/>
  <c r="AX364" i="1"/>
  <c r="AZ364" i="1"/>
  <c r="BB364" i="1"/>
  <c r="BD364" i="1"/>
  <c r="BF364" i="1"/>
  <c r="AP365" i="1"/>
  <c r="AR365" i="1"/>
  <c r="AT365" i="1"/>
  <c r="AV365" i="1"/>
  <c r="AX365" i="1"/>
  <c r="AZ365" i="1"/>
  <c r="BB365" i="1"/>
  <c r="BD365" i="1"/>
  <c r="BF365" i="1"/>
  <c r="AP366" i="1"/>
  <c r="AR366" i="1"/>
  <c r="AT366" i="1"/>
  <c r="AV366" i="1"/>
  <c r="AX366" i="1"/>
  <c r="AZ366" i="1"/>
  <c r="BB366" i="1"/>
  <c r="BD366" i="1"/>
  <c r="BF366" i="1"/>
  <c r="AP367" i="1"/>
  <c r="AR367" i="1"/>
  <c r="AT367" i="1"/>
  <c r="AV367" i="1"/>
  <c r="AX367" i="1"/>
  <c r="AZ367" i="1"/>
  <c r="BB367" i="1"/>
  <c r="BD367" i="1"/>
  <c r="BF367" i="1"/>
  <c r="AP368" i="1"/>
  <c r="AR368" i="1"/>
  <c r="AT368" i="1"/>
  <c r="AV368" i="1"/>
  <c r="AX368" i="1"/>
  <c r="AZ368" i="1"/>
  <c r="BB368" i="1"/>
  <c r="BD368" i="1"/>
  <c r="BF368" i="1"/>
  <c r="AP369" i="1"/>
  <c r="AR369" i="1"/>
  <c r="AT369" i="1"/>
  <c r="AV369" i="1"/>
  <c r="AX369" i="1"/>
  <c r="AZ369" i="1"/>
  <c r="BB369" i="1"/>
  <c r="BD369" i="1"/>
  <c r="BF369" i="1"/>
  <c r="AP370" i="1"/>
  <c r="AR370" i="1"/>
  <c r="AT370" i="1"/>
  <c r="AV370" i="1"/>
  <c r="AX370" i="1"/>
  <c r="AZ370" i="1"/>
  <c r="BB370" i="1"/>
  <c r="BD370" i="1"/>
  <c r="BF370" i="1"/>
  <c r="AP371" i="1"/>
  <c r="AR371" i="1"/>
  <c r="AT371" i="1"/>
  <c r="AV371" i="1"/>
  <c r="AX371" i="1"/>
  <c r="AZ371" i="1"/>
  <c r="BB371" i="1"/>
  <c r="BD371" i="1"/>
  <c r="BF371" i="1"/>
  <c r="AP372" i="1"/>
  <c r="AR372" i="1"/>
  <c r="AT372" i="1"/>
  <c r="AV372" i="1"/>
  <c r="AX372" i="1"/>
  <c r="AZ372" i="1"/>
  <c r="BB372" i="1"/>
  <c r="BD372" i="1"/>
  <c r="BF372" i="1"/>
  <c r="AP373" i="1"/>
  <c r="AR373" i="1"/>
  <c r="AT373" i="1"/>
  <c r="AV373" i="1"/>
  <c r="AX373" i="1"/>
  <c r="AZ373" i="1"/>
  <c r="BB373" i="1"/>
  <c r="BD373" i="1"/>
  <c r="BF373" i="1"/>
  <c r="AP374" i="1"/>
  <c r="AR374" i="1"/>
  <c r="AT374" i="1"/>
  <c r="AV374" i="1"/>
  <c r="AX374" i="1"/>
  <c r="AZ374" i="1"/>
  <c r="BB374" i="1"/>
  <c r="BD374" i="1"/>
  <c r="BF374" i="1"/>
  <c r="AP375" i="1"/>
  <c r="AR375" i="1"/>
  <c r="AT375" i="1"/>
  <c r="AV375" i="1"/>
  <c r="AX375" i="1"/>
  <c r="AZ375" i="1"/>
  <c r="BB375" i="1"/>
  <c r="BD375" i="1"/>
  <c r="BF375" i="1"/>
  <c r="AP376" i="1"/>
  <c r="AR376" i="1"/>
  <c r="AT376" i="1"/>
  <c r="AV376" i="1"/>
  <c r="AX376" i="1"/>
  <c r="AZ376" i="1"/>
  <c r="BB376" i="1"/>
  <c r="BD376" i="1"/>
  <c r="BF376" i="1"/>
  <c r="AP377" i="1"/>
  <c r="AR377" i="1"/>
  <c r="AT377" i="1"/>
  <c r="AV377" i="1"/>
  <c r="AX377" i="1"/>
  <c r="AZ377" i="1"/>
  <c r="BB377" i="1"/>
  <c r="BD377" i="1"/>
  <c r="BF377" i="1"/>
  <c r="AP378" i="1"/>
  <c r="AR378" i="1"/>
  <c r="AT378" i="1"/>
  <c r="AV378" i="1"/>
  <c r="AX378" i="1"/>
  <c r="AZ378" i="1"/>
  <c r="BB378" i="1"/>
  <c r="BD378" i="1"/>
  <c r="BF378" i="1"/>
  <c r="AP379" i="1"/>
  <c r="AR379" i="1"/>
  <c r="AT379" i="1"/>
  <c r="AV379" i="1"/>
  <c r="AX379" i="1"/>
  <c r="AZ379" i="1"/>
  <c r="BB379" i="1"/>
  <c r="BD379" i="1"/>
  <c r="BF379" i="1"/>
  <c r="AP380" i="1"/>
  <c r="AR380" i="1"/>
  <c r="AT380" i="1"/>
  <c r="AV380" i="1"/>
  <c r="AX380" i="1"/>
  <c r="AZ380" i="1"/>
  <c r="BB380" i="1"/>
  <c r="BD380" i="1"/>
  <c r="BF380" i="1"/>
  <c r="AP381" i="1"/>
  <c r="AR381" i="1"/>
  <c r="AT381" i="1"/>
  <c r="AV381" i="1"/>
  <c r="AX381" i="1"/>
  <c r="AZ381" i="1"/>
  <c r="BB381" i="1"/>
  <c r="BD381" i="1"/>
  <c r="BF381" i="1"/>
  <c r="AP382" i="1"/>
  <c r="AR382" i="1"/>
  <c r="AT382" i="1"/>
  <c r="AV382" i="1"/>
  <c r="AX382" i="1"/>
  <c r="AZ382" i="1"/>
  <c r="BB382" i="1"/>
  <c r="BD382" i="1"/>
  <c r="BF382" i="1"/>
  <c r="AP383" i="1"/>
  <c r="AR383" i="1"/>
  <c r="AT383" i="1"/>
  <c r="AV383" i="1"/>
  <c r="AX383" i="1"/>
  <c r="AZ383" i="1"/>
  <c r="BB383" i="1"/>
  <c r="BD383" i="1"/>
  <c r="BF383" i="1"/>
  <c r="AP384" i="1"/>
  <c r="AR384" i="1"/>
  <c r="AT384" i="1"/>
  <c r="AV384" i="1"/>
  <c r="AX384" i="1"/>
  <c r="AZ384" i="1"/>
  <c r="BB384" i="1"/>
  <c r="BD384" i="1"/>
  <c r="BF384" i="1"/>
  <c r="AP385" i="1"/>
  <c r="AR385" i="1"/>
  <c r="AT385" i="1"/>
  <c r="AV385" i="1"/>
  <c r="AX385" i="1"/>
  <c r="AZ385" i="1"/>
  <c r="BB385" i="1"/>
  <c r="BD385" i="1"/>
  <c r="BF385" i="1"/>
  <c r="AP386" i="1"/>
  <c r="AR386" i="1"/>
  <c r="AT386" i="1"/>
  <c r="AV386" i="1"/>
  <c r="AX386" i="1"/>
  <c r="AZ386" i="1"/>
  <c r="BB386" i="1"/>
  <c r="BD386" i="1"/>
  <c r="BF386" i="1"/>
  <c r="AP387" i="1"/>
  <c r="AR387" i="1"/>
  <c r="AT387" i="1"/>
  <c r="AV387" i="1"/>
  <c r="AX387" i="1"/>
  <c r="AZ387" i="1"/>
  <c r="BB387" i="1"/>
  <c r="BD387" i="1"/>
  <c r="BF387" i="1"/>
  <c r="AP388" i="1"/>
  <c r="AR388" i="1"/>
  <c r="AT388" i="1"/>
  <c r="AV388" i="1"/>
  <c r="AX388" i="1"/>
  <c r="AZ388" i="1"/>
  <c r="BB388" i="1"/>
  <c r="BD388" i="1"/>
  <c r="BF388" i="1"/>
  <c r="AP389" i="1"/>
  <c r="AR389" i="1"/>
  <c r="AT389" i="1"/>
  <c r="AV389" i="1"/>
  <c r="AX389" i="1"/>
  <c r="AZ389" i="1"/>
  <c r="BB389" i="1"/>
  <c r="BD389" i="1"/>
  <c r="BF389" i="1"/>
  <c r="AP390" i="1"/>
  <c r="AR390" i="1"/>
  <c r="AT390" i="1"/>
  <c r="AV390" i="1"/>
  <c r="AX390" i="1"/>
  <c r="AZ390" i="1"/>
  <c r="BB390" i="1"/>
  <c r="BD390" i="1"/>
  <c r="BF390" i="1"/>
  <c r="AP391" i="1"/>
  <c r="AR391" i="1"/>
  <c r="AT391" i="1"/>
  <c r="AV391" i="1"/>
  <c r="AX391" i="1"/>
  <c r="AZ391" i="1"/>
  <c r="BB391" i="1"/>
  <c r="BD391" i="1"/>
  <c r="BF391" i="1"/>
  <c r="AP392" i="1"/>
  <c r="AR392" i="1"/>
  <c r="AT392" i="1"/>
  <c r="AV392" i="1"/>
  <c r="AX392" i="1"/>
  <c r="AZ392" i="1"/>
  <c r="BB392" i="1"/>
  <c r="BD392" i="1"/>
  <c r="BF392" i="1"/>
  <c r="AP393" i="1"/>
  <c r="AR393" i="1"/>
  <c r="AT393" i="1"/>
  <c r="AV393" i="1"/>
  <c r="AX393" i="1"/>
  <c r="AZ393" i="1"/>
  <c r="BB393" i="1"/>
  <c r="BD393" i="1"/>
  <c r="BF393" i="1"/>
  <c r="AP394" i="1"/>
  <c r="AR394" i="1"/>
  <c r="AT394" i="1"/>
  <c r="AV394" i="1"/>
  <c r="AX394" i="1"/>
  <c r="AZ394" i="1"/>
  <c r="BB394" i="1"/>
  <c r="BD394" i="1"/>
  <c r="BF394" i="1"/>
  <c r="AP395" i="1"/>
  <c r="AR395" i="1"/>
  <c r="AT395" i="1"/>
  <c r="AV395" i="1"/>
  <c r="AX395" i="1"/>
  <c r="AZ395" i="1"/>
  <c r="BB395" i="1"/>
  <c r="BD395" i="1"/>
  <c r="BF395" i="1"/>
  <c r="AP396" i="1"/>
  <c r="AR396" i="1"/>
  <c r="AT396" i="1"/>
  <c r="AV396" i="1"/>
  <c r="AX396" i="1"/>
  <c r="AZ396" i="1"/>
  <c r="BB396" i="1"/>
  <c r="BD396" i="1"/>
  <c r="BF396" i="1"/>
  <c r="AP397" i="1"/>
  <c r="AR397" i="1"/>
  <c r="AT397" i="1"/>
  <c r="AV397" i="1"/>
  <c r="AX397" i="1"/>
  <c r="AZ397" i="1"/>
  <c r="BB397" i="1"/>
  <c r="BD397" i="1"/>
  <c r="BF397" i="1"/>
  <c r="AP398" i="1"/>
  <c r="AR398" i="1"/>
  <c r="AT398" i="1"/>
  <c r="AV398" i="1"/>
  <c r="AX398" i="1"/>
  <c r="AZ398" i="1"/>
  <c r="BB398" i="1"/>
  <c r="BD398" i="1"/>
  <c r="BF398" i="1"/>
  <c r="AP399" i="1"/>
  <c r="AR399" i="1"/>
  <c r="AT399" i="1"/>
  <c r="AV399" i="1"/>
  <c r="AX399" i="1"/>
  <c r="AZ399" i="1"/>
  <c r="BB399" i="1"/>
  <c r="BD399" i="1"/>
  <c r="BF399" i="1"/>
  <c r="AP400" i="1"/>
  <c r="AR400" i="1"/>
  <c r="AT400" i="1"/>
  <c r="AV400" i="1"/>
  <c r="AX400" i="1"/>
  <c r="AZ400" i="1"/>
  <c r="BB400" i="1"/>
  <c r="BD400" i="1"/>
  <c r="BF400" i="1"/>
  <c r="AP401" i="1"/>
  <c r="AR401" i="1"/>
  <c r="AT401" i="1"/>
  <c r="AV401" i="1"/>
  <c r="AX401" i="1"/>
  <c r="AZ401" i="1"/>
  <c r="BB401" i="1"/>
  <c r="BD401" i="1"/>
  <c r="BF401" i="1"/>
  <c r="AP402" i="1"/>
  <c r="AR402" i="1"/>
  <c r="AT402" i="1"/>
  <c r="AV402" i="1"/>
  <c r="AX402" i="1"/>
  <c r="AZ402" i="1"/>
  <c r="BB402" i="1"/>
  <c r="BD402" i="1"/>
  <c r="BF402" i="1"/>
  <c r="AP403" i="1"/>
  <c r="AR403" i="1"/>
  <c r="AT403" i="1"/>
  <c r="AV403" i="1"/>
  <c r="AX403" i="1"/>
  <c r="AZ403" i="1"/>
  <c r="BB403" i="1"/>
  <c r="BD403" i="1"/>
  <c r="BF403" i="1"/>
  <c r="AP404" i="1"/>
  <c r="AR404" i="1"/>
  <c r="AT404" i="1"/>
  <c r="AV404" i="1"/>
  <c r="AX404" i="1"/>
  <c r="AZ404" i="1"/>
  <c r="BB404" i="1"/>
  <c r="BD404" i="1"/>
  <c r="BF404" i="1"/>
  <c r="AP405" i="1"/>
  <c r="AR405" i="1"/>
  <c r="AT405" i="1"/>
  <c r="AV405" i="1"/>
  <c r="AX405" i="1"/>
  <c r="AZ405" i="1"/>
  <c r="BB405" i="1"/>
  <c r="BD405" i="1"/>
  <c r="BF405" i="1"/>
  <c r="AP406" i="1"/>
  <c r="AR406" i="1"/>
  <c r="AT406" i="1"/>
  <c r="AV406" i="1"/>
  <c r="AX406" i="1"/>
  <c r="AZ406" i="1"/>
  <c r="BB406" i="1"/>
  <c r="BD406" i="1"/>
  <c r="BF406" i="1"/>
  <c r="AP407" i="1"/>
  <c r="AR407" i="1"/>
  <c r="AT407" i="1"/>
  <c r="AV407" i="1"/>
  <c r="AX407" i="1"/>
  <c r="AZ407" i="1"/>
  <c r="BB407" i="1"/>
  <c r="BD407" i="1"/>
  <c r="BF407" i="1"/>
  <c r="AP408" i="1"/>
  <c r="AR408" i="1"/>
  <c r="AT408" i="1"/>
  <c r="AV408" i="1"/>
  <c r="AX408" i="1"/>
  <c r="AZ408" i="1"/>
  <c r="BB408" i="1"/>
  <c r="BD408" i="1"/>
  <c r="BF408" i="1"/>
  <c r="AP409" i="1"/>
  <c r="AR409" i="1"/>
  <c r="AT409" i="1"/>
  <c r="AV409" i="1"/>
  <c r="AX409" i="1"/>
  <c r="AZ409" i="1"/>
  <c r="BB409" i="1"/>
  <c r="BD409" i="1"/>
  <c r="BF409" i="1"/>
  <c r="AP410" i="1"/>
  <c r="AR410" i="1"/>
  <c r="AT410" i="1"/>
  <c r="AV410" i="1"/>
  <c r="AX410" i="1"/>
  <c r="AZ410" i="1"/>
  <c r="BB410" i="1"/>
  <c r="BD410" i="1"/>
  <c r="BF410" i="1"/>
  <c r="AP411" i="1"/>
  <c r="AR411" i="1"/>
  <c r="AT411" i="1"/>
  <c r="AV411" i="1"/>
  <c r="AX411" i="1"/>
  <c r="AZ411" i="1"/>
  <c r="BB411" i="1"/>
  <c r="BD411" i="1"/>
  <c r="BF411" i="1"/>
  <c r="AP412" i="1"/>
  <c r="AR412" i="1"/>
  <c r="AT412" i="1"/>
  <c r="AV412" i="1"/>
  <c r="AX412" i="1"/>
  <c r="AZ412" i="1"/>
  <c r="BB412" i="1"/>
  <c r="BD412" i="1"/>
  <c r="BF412" i="1"/>
  <c r="AP413" i="1"/>
  <c r="AR413" i="1"/>
  <c r="AT413" i="1"/>
  <c r="AV413" i="1"/>
  <c r="AX413" i="1"/>
  <c r="AZ413" i="1"/>
  <c r="BB413" i="1"/>
  <c r="BD413" i="1"/>
  <c r="BF413" i="1"/>
  <c r="AP414" i="1"/>
  <c r="AR414" i="1"/>
  <c r="AT414" i="1"/>
  <c r="AV414" i="1"/>
  <c r="AX414" i="1"/>
  <c r="AZ414" i="1"/>
  <c r="BB414" i="1"/>
  <c r="BD414" i="1"/>
  <c r="BF414" i="1"/>
  <c r="AP415" i="1"/>
  <c r="AR415" i="1"/>
  <c r="AT415" i="1"/>
  <c r="AV415" i="1"/>
  <c r="AX415" i="1"/>
  <c r="AZ415" i="1"/>
  <c r="BB415" i="1"/>
  <c r="BD415" i="1"/>
  <c r="BF415" i="1"/>
  <c r="AP416" i="1"/>
  <c r="AR416" i="1"/>
  <c r="AT416" i="1"/>
  <c r="AV416" i="1"/>
  <c r="AX416" i="1"/>
  <c r="AZ416" i="1"/>
  <c r="BB416" i="1"/>
  <c r="BD416" i="1"/>
  <c r="BF416" i="1"/>
  <c r="AP417" i="1"/>
  <c r="AR417" i="1"/>
  <c r="AT417" i="1"/>
  <c r="AV417" i="1"/>
  <c r="AX417" i="1"/>
  <c r="AZ417" i="1"/>
  <c r="BB417" i="1"/>
  <c r="BD417" i="1"/>
  <c r="BF417" i="1"/>
  <c r="AP418" i="1"/>
  <c r="AR418" i="1"/>
  <c r="AT418" i="1"/>
  <c r="AV418" i="1"/>
  <c r="AX418" i="1"/>
  <c r="AZ418" i="1"/>
  <c r="BB418" i="1"/>
  <c r="BD418" i="1"/>
  <c r="BF418" i="1"/>
  <c r="AP419" i="1"/>
  <c r="AR419" i="1"/>
  <c r="AT419" i="1"/>
  <c r="AV419" i="1"/>
  <c r="AX419" i="1"/>
  <c r="AZ419" i="1"/>
  <c r="BB419" i="1"/>
  <c r="BD419" i="1"/>
  <c r="BF419" i="1"/>
  <c r="AP420" i="1"/>
  <c r="AR420" i="1"/>
  <c r="AT420" i="1"/>
  <c r="AV420" i="1"/>
  <c r="AX420" i="1"/>
  <c r="AZ420" i="1"/>
  <c r="BB420" i="1"/>
  <c r="BD420" i="1"/>
  <c r="BF420" i="1"/>
  <c r="AP421" i="1"/>
  <c r="AR421" i="1"/>
  <c r="AT421" i="1"/>
  <c r="AV421" i="1"/>
  <c r="AX421" i="1"/>
  <c r="AZ421" i="1"/>
  <c r="BB421" i="1"/>
  <c r="BD421" i="1"/>
  <c r="BF421" i="1"/>
  <c r="AP422" i="1"/>
  <c r="AR422" i="1"/>
  <c r="AT422" i="1"/>
  <c r="AV422" i="1"/>
  <c r="AX422" i="1"/>
  <c r="AZ422" i="1"/>
  <c r="BB422" i="1"/>
  <c r="BD422" i="1"/>
  <c r="BF422" i="1"/>
  <c r="AP423" i="1"/>
  <c r="AR423" i="1"/>
  <c r="AT423" i="1"/>
  <c r="AV423" i="1"/>
  <c r="AX423" i="1"/>
  <c r="AZ423" i="1"/>
  <c r="BB423" i="1"/>
  <c r="BD423" i="1"/>
  <c r="BF423" i="1"/>
  <c r="AP424" i="1"/>
  <c r="AR424" i="1"/>
  <c r="AT424" i="1"/>
  <c r="AV424" i="1"/>
  <c r="AX424" i="1"/>
  <c r="AZ424" i="1"/>
  <c r="BB424" i="1"/>
  <c r="BD424" i="1"/>
  <c r="BF424" i="1"/>
  <c r="AP425" i="1"/>
  <c r="AR425" i="1"/>
  <c r="AT425" i="1"/>
  <c r="AV425" i="1"/>
  <c r="AX425" i="1"/>
  <c r="AZ425" i="1"/>
  <c r="BB425" i="1"/>
  <c r="BD425" i="1"/>
  <c r="BF425" i="1"/>
  <c r="AP426" i="1"/>
  <c r="AR426" i="1"/>
  <c r="AT426" i="1"/>
  <c r="AV426" i="1"/>
  <c r="AX426" i="1"/>
  <c r="AZ426" i="1"/>
  <c r="BB426" i="1"/>
  <c r="BD426" i="1"/>
  <c r="BF426" i="1"/>
  <c r="AP427" i="1"/>
  <c r="AR427" i="1"/>
  <c r="AT427" i="1"/>
  <c r="AV427" i="1"/>
  <c r="AX427" i="1"/>
  <c r="AZ427" i="1"/>
  <c r="BB427" i="1"/>
  <c r="BD427" i="1"/>
  <c r="BF427" i="1"/>
  <c r="AP428" i="1"/>
  <c r="AR428" i="1"/>
  <c r="AT428" i="1"/>
  <c r="AV428" i="1"/>
  <c r="AX428" i="1"/>
  <c r="AZ428" i="1"/>
  <c r="BB428" i="1"/>
  <c r="BD428" i="1"/>
  <c r="BF428" i="1"/>
  <c r="AP429" i="1"/>
  <c r="AR429" i="1"/>
  <c r="AT429" i="1"/>
  <c r="AV429" i="1"/>
  <c r="AX429" i="1"/>
  <c r="AZ429" i="1"/>
  <c r="BB429" i="1"/>
  <c r="BD429" i="1"/>
  <c r="BF429" i="1"/>
  <c r="AP430" i="1"/>
  <c r="AR430" i="1"/>
  <c r="AT430" i="1"/>
  <c r="AV430" i="1"/>
  <c r="AX430" i="1"/>
  <c r="AZ430" i="1"/>
  <c r="BB430" i="1"/>
  <c r="BD430" i="1"/>
  <c r="BF430" i="1"/>
  <c r="AP431" i="1"/>
  <c r="AR431" i="1"/>
  <c r="AT431" i="1"/>
  <c r="AV431" i="1"/>
  <c r="AX431" i="1"/>
  <c r="AZ431" i="1"/>
  <c r="BB431" i="1"/>
  <c r="BD431" i="1"/>
  <c r="BF431" i="1"/>
  <c r="AP432" i="1"/>
  <c r="AR432" i="1"/>
  <c r="AT432" i="1"/>
  <c r="AV432" i="1"/>
  <c r="AX432" i="1"/>
  <c r="AZ432" i="1"/>
  <c r="BB432" i="1"/>
  <c r="BD432" i="1"/>
  <c r="BF432" i="1"/>
  <c r="AP433" i="1"/>
  <c r="AR433" i="1"/>
  <c r="AT433" i="1"/>
  <c r="AV433" i="1"/>
  <c r="AX433" i="1"/>
  <c r="AZ433" i="1"/>
  <c r="BB433" i="1"/>
  <c r="BD433" i="1"/>
  <c r="BF433" i="1"/>
  <c r="AP434" i="1"/>
  <c r="AR434" i="1"/>
  <c r="AT434" i="1"/>
  <c r="AV434" i="1"/>
  <c r="AX434" i="1"/>
  <c r="AZ434" i="1"/>
  <c r="BB434" i="1"/>
  <c r="BD434" i="1"/>
  <c r="BF434" i="1"/>
  <c r="AP435" i="1"/>
  <c r="AR435" i="1"/>
  <c r="AT435" i="1"/>
  <c r="AV435" i="1"/>
  <c r="AX435" i="1"/>
  <c r="AZ435" i="1"/>
  <c r="BB435" i="1"/>
  <c r="BD435" i="1"/>
  <c r="BF435" i="1"/>
  <c r="AP436" i="1"/>
  <c r="AR436" i="1"/>
  <c r="AT436" i="1"/>
  <c r="AV436" i="1"/>
  <c r="AX436" i="1"/>
  <c r="AZ436" i="1"/>
  <c r="BB436" i="1"/>
  <c r="BD436" i="1"/>
  <c r="BF436" i="1"/>
  <c r="AP437" i="1"/>
  <c r="AR437" i="1"/>
  <c r="AT437" i="1"/>
  <c r="AV437" i="1"/>
  <c r="AX437" i="1"/>
  <c r="AZ437" i="1"/>
  <c r="BB437" i="1"/>
  <c r="BD437" i="1"/>
  <c r="BF437" i="1"/>
  <c r="AP438" i="1"/>
  <c r="AR438" i="1"/>
  <c r="AT438" i="1"/>
  <c r="AV438" i="1"/>
  <c r="AX438" i="1"/>
  <c r="AZ438" i="1"/>
  <c r="BB438" i="1"/>
  <c r="BD438" i="1"/>
  <c r="BF438" i="1"/>
  <c r="AP439" i="1"/>
  <c r="AR439" i="1"/>
  <c r="AT439" i="1"/>
  <c r="AV439" i="1"/>
  <c r="AX439" i="1"/>
  <c r="AZ439" i="1"/>
  <c r="BB439" i="1"/>
  <c r="BD439" i="1"/>
  <c r="BF439" i="1"/>
  <c r="AP440" i="1"/>
  <c r="AR440" i="1"/>
  <c r="AT440" i="1"/>
  <c r="AV440" i="1"/>
  <c r="AX440" i="1"/>
  <c r="AZ440" i="1"/>
  <c r="BB440" i="1"/>
  <c r="BD440" i="1"/>
  <c r="BF440" i="1"/>
  <c r="AP441" i="1"/>
  <c r="AR441" i="1"/>
  <c r="AT441" i="1"/>
  <c r="AV441" i="1"/>
  <c r="AX441" i="1"/>
  <c r="AZ441" i="1"/>
  <c r="BB441" i="1"/>
  <c r="BD441" i="1"/>
  <c r="BF441" i="1"/>
  <c r="AP442" i="1"/>
  <c r="AR442" i="1"/>
  <c r="AT442" i="1"/>
  <c r="AV442" i="1"/>
  <c r="AX442" i="1"/>
  <c r="AZ442" i="1"/>
  <c r="BB442" i="1"/>
  <c r="BD442" i="1"/>
  <c r="BF442" i="1"/>
  <c r="AP443" i="1"/>
  <c r="AR443" i="1"/>
  <c r="AT443" i="1"/>
  <c r="AV443" i="1"/>
  <c r="AX443" i="1"/>
  <c r="AZ443" i="1"/>
  <c r="BB443" i="1"/>
  <c r="BD443" i="1"/>
  <c r="BF443" i="1"/>
  <c r="AP444" i="1"/>
  <c r="AR444" i="1"/>
  <c r="AT444" i="1"/>
  <c r="AV444" i="1"/>
  <c r="AX444" i="1"/>
  <c r="AZ444" i="1"/>
  <c r="BB444" i="1"/>
  <c r="BD444" i="1"/>
  <c r="BF444" i="1"/>
  <c r="AP445" i="1"/>
  <c r="AR445" i="1"/>
  <c r="AT445" i="1"/>
  <c r="AV445" i="1"/>
  <c r="AX445" i="1"/>
  <c r="AZ445" i="1"/>
  <c r="BB445" i="1"/>
  <c r="BD445" i="1"/>
  <c r="BF445" i="1"/>
  <c r="AP446" i="1"/>
  <c r="AR446" i="1"/>
  <c r="AT446" i="1"/>
  <c r="AV446" i="1"/>
  <c r="AX446" i="1"/>
  <c r="AZ446" i="1"/>
  <c r="BB446" i="1"/>
  <c r="BD446" i="1"/>
  <c r="BF446" i="1"/>
  <c r="AP447" i="1"/>
  <c r="AR447" i="1"/>
  <c r="AT447" i="1"/>
  <c r="AV447" i="1"/>
  <c r="AX447" i="1"/>
  <c r="AZ447" i="1"/>
  <c r="BB447" i="1"/>
  <c r="BD447" i="1"/>
  <c r="BF447" i="1"/>
  <c r="AP448" i="1"/>
  <c r="AR448" i="1"/>
  <c r="AT448" i="1"/>
  <c r="AV448" i="1"/>
  <c r="AX448" i="1"/>
  <c r="AZ448" i="1"/>
  <c r="BB448" i="1"/>
  <c r="BD448" i="1"/>
  <c r="BF448" i="1"/>
  <c r="AP449" i="1"/>
  <c r="AR449" i="1"/>
  <c r="AT449" i="1"/>
  <c r="AV449" i="1"/>
  <c r="AX449" i="1"/>
  <c r="AZ449" i="1"/>
  <c r="BB449" i="1"/>
  <c r="BD449" i="1"/>
  <c r="BF449" i="1"/>
  <c r="AP450" i="1"/>
  <c r="AR450" i="1"/>
  <c r="AT450" i="1"/>
  <c r="AV450" i="1"/>
  <c r="AX450" i="1"/>
  <c r="AZ450" i="1"/>
  <c r="BB450" i="1"/>
  <c r="BD450" i="1"/>
  <c r="BF450" i="1"/>
  <c r="AP451" i="1"/>
  <c r="AR451" i="1"/>
  <c r="AT451" i="1"/>
  <c r="AV451" i="1"/>
  <c r="AX451" i="1"/>
  <c r="AZ451" i="1"/>
  <c r="BB451" i="1"/>
  <c r="BD451" i="1"/>
  <c r="BF451" i="1"/>
  <c r="AP452" i="1"/>
  <c r="AR452" i="1"/>
  <c r="AT452" i="1"/>
  <c r="AV452" i="1"/>
  <c r="AX452" i="1"/>
  <c r="AZ452" i="1"/>
  <c r="BB452" i="1"/>
  <c r="BD452" i="1"/>
  <c r="BF452" i="1"/>
  <c r="AP453" i="1"/>
  <c r="AR453" i="1"/>
  <c r="AT453" i="1"/>
  <c r="AV453" i="1"/>
  <c r="AX453" i="1"/>
  <c r="AZ453" i="1"/>
  <c r="BB453" i="1"/>
  <c r="BD453" i="1"/>
  <c r="BF453" i="1"/>
  <c r="AP454" i="1"/>
  <c r="AR454" i="1"/>
  <c r="AT454" i="1"/>
  <c r="AV454" i="1"/>
  <c r="AX454" i="1"/>
  <c r="AZ454" i="1"/>
  <c r="BB454" i="1"/>
  <c r="BD454" i="1"/>
  <c r="BF454" i="1"/>
  <c r="AP455" i="1"/>
  <c r="AR455" i="1"/>
  <c r="AT455" i="1"/>
  <c r="AV455" i="1"/>
  <c r="AX455" i="1"/>
  <c r="AZ455" i="1"/>
  <c r="BB455" i="1"/>
  <c r="BD455" i="1"/>
  <c r="BF455" i="1"/>
  <c r="AP456" i="1"/>
  <c r="AR456" i="1"/>
  <c r="AT456" i="1"/>
  <c r="AV456" i="1"/>
  <c r="AX456" i="1"/>
  <c r="AZ456" i="1"/>
  <c r="BB456" i="1"/>
  <c r="BD456" i="1"/>
  <c r="BF456" i="1"/>
  <c r="AP457" i="1"/>
  <c r="AR457" i="1"/>
  <c r="AT457" i="1"/>
  <c r="AV457" i="1"/>
  <c r="AX457" i="1"/>
  <c r="AZ457" i="1"/>
  <c r="BB457" i="1"/>
  <c r="BD457" i="1"/>
  <c r="BF457" i="1"/>
  <c r="AP458" i="1"/>
  <c r="AR458" i="1"/>
  <c r="AT458" i="1"/>
  <c r="AV458" i="1"/>
  <c r="AX458" i="1"/>
  <c r="AZ458" i="1"/>
  <c r="BB458" i="1"/>
  <c r="BD458" i="1"/>
  <c r="BF458" i="1"/>
  <c r="AP459" i="1"/>
  <c r="AR459" i="1"/>
  <c r="AT459" i="1"/>
  <c r="AV459" i="1"/>
  <c r="AX459" i="1"/>
  <c r="AZ459" i="1"/>
  <c r="BB459" i="1"/>
  <c r="BD459" i="1"/>
  <c r="BF459" i="1"/>
  <c r="AP460" i="1"/>
  <c r="AR460" i="1"/>
  <c r="AT460" i="1"/>
  <c r="AV460" i="1"/>
  <c r="AX460" i="1"/>
  <c r="AZ460" i="1"/>
  <c r="BB460" i="1"/>
  <c r="BD460" i="1"/>
  <c r="BF460" i="1"/>
  <c r="AP461" i="1"/>
  <c r="AR461" i="1"/>
  <c r="AT461" i="1"/>
  <c r="AV461" i="1"/>
  <c r="AX461" i="1"/>
  <c r="AZ461" i="1"/>
  <c r="BB461" i="1"/>
  <c r="BD461" i="1"/>
  <c r="BF461" i="1"/>
  <c r="AP462" i="1"/>
  <c r="AR462" i="1"/>
  <c r="AT462" i="1"/>
  <c r="AV462" i="1"/>
  <c r="AX462" i="1"/>
  <c r="AZ462" i="1"/>
  <c r="BB462" i="1"/>
  <c r="BD462" i="1"/>
  <c r="BF462" i="1"/>
  <c r="AP463" i="1"/>
  <c r="AR463" i="1"/>
  <c r="AT463" i="1"/>
  <c r="AV463" i="1"/>
  <c r="AX463" i="1"/>
  <c r="AZ463" i="1"/>
  <c r="BB463" i="1"/>
  <c r="BD463" i="1"/>
  <c r="BF463" i="1"/>
  <c r="AP464" i="1"/>
  <c r="AR464" i="1"/>
  <c r="AT464" i="1"/>
  <c r="AV464" i="1"/>
  <c r="AX464" i="1"/>
  <c r="AZ464" i="1"/>
  <c r="BB464" i="1"/>
  <c r="BD464" i="1"/>
  <c r="BF464" i="1"/>
  <c r="AP465" i="1"/>
  <c r="AR465" i="1"/>
  <c r="AT465" i="1"/>
  <c r="AV465" i="1"/>
  <c r="AX465" i="1"/>
  <c r="AZ465" i="1"/>
  <c r="BB465" i="1"/>
  <c r="BD465" i="1"/>
  <c r="BF465" i="1"/>
  <c r="AP466" i="1"/>
  <c r="AR466" i="1"/>
  <c r="AT466" i="1"/>
  <c r="AV466" i="1"/>
  <c r="AX466" i="1"/>
  <c r="AZ466" i="1"/>
  <c r="BB466" i="1"/>
  <c r="BD466" i="1"/>
  <c r="BF466" i="1"/>
  <c r="AP467" i="1"/>
  <c r="AR467" i="1"/>
  <c r="AT467" i="1"/>
  <c r="AV467" i="1"/>
  <c r="AX467" i="1"/>
  <c r="AZ467" i="1"/>
  <c r="BB467" i="1"/>
  <c r="BD467" i="1"/>
  <c r="BF467" i="1"/>
  <c r="AP468" i="1"/>
  <c r="AR468" i="1"/>
  <c r="AT468" i="1"/>
  <c r="AV468" i="1"/>
  <c r="AX468" i="1"/>
  <c r="AZ468" i="1"/>
  <c r="BB468" i="1"/>
  <c r="BD468" i="1"/>
  <c r="BF468" i="1"/>
  <c r="AP469" i="1"/>
  <c r="AR469" i="1"/>
  <c r="AT469" i="1"/>
  <c r="AV469" i="1"/>
  <c r="AX469" i="1"/>
  <c r="AZ469" i="1"/>
  <c r="BB469" i="1"/>
  <c r="BD469" i="1"/>
  <c r="BF469" i="1"/>
  <c r="AP470" i="1"/>
  <c r="AR470" i="1"/>
  <c r="AT470" i="1"/>
  <c r="AV470" i="1"/>
  <c r="AX470" i="1"/>
  <c r="AZ470" i="1"/>
  <c r="BB470" i="1"/>
  <c r="BD470" i="1"/>
  <c r="BF470" i="1"/>
  <c r="AP471" i="1"/>
  <c r="AR471" i="1"/>
  <c r="AT471" i="1"/>
  <c r="AV471" i="1"/>
  <c r="AX471" i="1"/>
  <c r="AZ471" i="1"/>
  <c r="BB471" i="1"/>
  <c r="BD471" i="1"/>
  <c r="BF471" i="1"/>
  <c r="AP472" i="1"/>
  <c r="AR472" i="1"/>
  <c r="AT472" i="1"/>
  <c r="AV472" i="1"/>
  <c r="AX472" i="1"/>
  <c r="AZ472" i="1"/>
  <c r="BB472" i="1"/>
  <c r="BD472" i="1"/>
  <c r="BF472" i="1"/>
  <c r="AP473" i="1"/>
  <c r="AR473" i="1"/>
  <c r="AT473" i="1"/>
  <c r="AV473" i="1"/>
  <c r="AX473" i="1"/>
  <c r="AZ473" i="1"/>
  <c r="BB473" i="1"/>
  <c r="BD473" i="1"/>
  <c r="BF473" i="1"/>
  <c r="AP474" i="1"/>
  <c r="AR474" i="1"/>
  <c r="AT474" i="1"/>
  <c r="AV474" i="1"/>
  <c r="AX474" i="1"/>
  <c r="AZ474" i="1"/>
  <c r="BB474" i="1"/>
  <c r="BD474" i="1"/>
  <c r="BF474" i="1"/>
  <c r="AP475" i="1"/>
  <c r="AR475" i="1"/>
  <c r="AT475" i="1"/>
  <c r="AV475" i="1"/>
  <c r="AX475" i="1"/>
  <c r="AZ475" i="1"/>
  <c r="BB475" i="1"/>
  <c r="BD475" i="1"/>
  <c r="BF475" i="1"/>
  <c r="AP476" i="1"/>
  <c r="AR476" i="1"/>
  <c r="AT476" i="1"/>
  <c r="AV476" i="1"/>
  <c r="AX476" i="1"/>
  <c r="AZ476" i="1"/>
  <c r="BB476" i="1"/>
  <c r="BD476" i="1"/>
  <c r="BF476" i="1"/>
  <c r="AP477" i="1"/>
  <c r="AR477" i="1"/>
  <c r="AT477" i="1"/>
  <c r="AV477" i="1"/>
  <c r="AX477" i="1"/>
  <c r="AZ477" i="1"/>
  <c r="BB477" i="1"/>
  <c r="BD477" i="1"/>
  <c r="BF477" i="1"/>
  <c r="AP478" i="1"/>
  <c r="AR478" i="1"/>
  <c r="AT478" i="1"/>
  <c r="AV478" i="1"/>
  <c r="AX478" i="1"/>
  <c r="AZ478" i="1"/>
  <c r="BB478" i="1"/>
  <c r="BD478" i="1"/>
  <c r="BF478" i="1"/>
  <c r="AP479" i="1"/>
  <c r="AR479" i="1"/>
  <c r="AT479" i="1"/>
  <c r="AV479" i="1"/>
  <c r="AX479" i="1"/>
  <c r="AZ479" i="1"/>
  <c r="BB479" i="1"/>
  <c r="BD479" i="1"/>
  <c r="BF479" i="1"/>
  <c r="AQ341" i="1"/>
  <c r="AS341" i="1"/>
  <c r="AU341" i="1"/>
  <c r="AW341" i="1"/>
  <c r="AY341" i="1"/>
  <c r="BA341" i="1"/>
  <c r="BC341" i="1"/>
  <c r="BE341" i="1"/>
  <c r="AO341" i="1"/>
  <c r="AW412" i="1"/>
  <c r="AY412" i="1"/>
  <c r="BA412" i="1"/>
  <c r="BC412" i="1"/>
  <c r="BE412" i="1"/>
  <c r="AO413" i="1"/>
  <c r="AQ413" i="1"/>
  <c r="AS413" i="1"/>
  <c r="AU413" i="1"/>
  <c r="AW413" i="1"/>
  <c r="AY413" i="1"/>
  <c r="BA413" i="1"/>
  <c r="BC413" i="1"/>
  <c r="BE413" i="1"/>
  <c r="AO414" i="1"/>
  <c r="AQ414" i="1"/>
  <c r="AS414" i="1"/>
  <c r="AU414" i="1"/>
  <c r="AW414" i="1"/>
  <c r="AY414" i="1"/>
  <c r="BA414" i="1"/>
  <c r="BC414" i="1"/>
  <c r="BE414" i="1"/>
  <c r="AO415" i="1"/>
  <c r="AQ415" i="1"/>
  <c r="AS415" i="1"/>
  <c r="AU415" i="1"/>
  <c r="AW415" i="1"/>
  <c r="AY415" i="1"/>
  <c r="BA415" i="1"/>
  <c r="BC415" i="1"/>
  <c r="BE415" i="1"/>
  <c r="AO416" i="1"/>
  <c r="AQ416" i="1"/>
  <c r="AS416" i="1"/>
  <c r="AU416" i="1"/>
  <c r="AW416" i="1"/>
  <c r="AY416" i="1"/>
  <c r="BA416" i="1"/>
  <c r="BC416" i="1"/>
  <c r="BE416" i="1"/>
  <c r="AO417" i="1"/>
  <c r="AQ417" i="1"/>
  <c r="AS417" i="1"/>
  <c r="AU417" i="1"/>
  <c r="AW417" i="1"/>
  <c r="AY417" i="1"/>
  <c r="BA417" i="1"/>
  <c r="BC417" i="1"/>
  <c r="BE417" i="1"/>
  <c r="AO418" i="1"/>
  <c r="AQ418" i="1"/>
  <c r="AS418" i="1"/>
  <c r="AU418" i="1"/>
  <c r="AW418" i="1"/>
  <c r="AY418" i="1"/>
  <c r="BA418" i="1"/>
  <c r="BC418" i="1"/>
  <c r="BE418" i="1"/>
  <c r="AO419" i="1"/>
  <c r="AQ419" i="1"/>
  <c r="AS419" i="1"/>
  <c r="AU419" i="1"/>
  <c r="AW419" i="1"/>
  <c r="AY419" i="1"/>
  <c r="BA419" i="1"/>
  <c r="BC419" i="1"/>
  <c r="BE419" i="1"/>
  <c r="AO420" i="1"/>
  <c r="AQ420" i="1"/>
  <c r="AS420" i="1"/>
  <c r="AU420" i="1"/>
  <c r="AW420" i="1"/>
  <c r="AY420" i="1"/>
  <c r="BA420" i="1"/>
  <c r="BC420" i="1"/>
  <c r="BE420" i="1"/>
  <c r="AO421" i="1"/>
  <c r="AQ421" i="1"/>
  <c r="AS421" i="1"/>
  <c r="AU421" i="1"/>
  <c r="AW421" i="1"/>
  <c r="AY421" i="1"/>
  <c r="BA421" i="1"/>
  <c r="BC421" i="1"/>
  <c r="BE421" i="1"/>
  <c r="AO422" i="1"/>
  <c r="AQ422" i="1"/>
  <c r="AS422" i="1"/>
  <c r="AU422" i="1"/>
  <c r="AW422" i="1"/>
  <c r="AY422" i="1"/>
  <c r="BA422" i="1"/>
  <c r="BC422" i="1"/>
  <c r="BE422" i="1"/>
  <c r="AO423" i="1"/>
  <c r="AQ423" i="1"/>
  <c r="AS423" i="1"/>
  <c r="AU423" i="1"/>
  <c r="AW423" i="1"/>
  <c r="AY423" i="1"/>
  <c r="BA423" i="1"/>
  <c r="BC423" i="1"/>
  <c r="BE423" i="1"/>
  <c r="AO424" i="1"/>
  <c r="AQ424" i="1"/>
  <c r="AS424" i="1"/>
  <c r="AU424" i="1"/>
  <c r="AW424" i="1"/>
  <c r="AY424" i="1"/>
  <c r="BA424" i="1"/>
  <c r="BC424" i="1"/>
  <c r="BE424" i="1"/>
  <c r="AO425" i="1"/>
  <c r="AQ425" i="1"/>
  <c r="AS425" i="1"/>
  <c r="AU425" i="1"/>
  <c r="AW425" i="1"/>
  <c r="AY425" i="1"/>
  <c r="BA425" i="1"/>
  <c r="BC425" i="1"/>
  <c r="BE425" i="1"/>
  <c r="AO426" i="1"/>
  <c r="AQ426" i="1"/>
  <c r="AS426" i="1"/>
  <c r="AU426" i="1"/>
  <c r="AW426" i="1"/>
  <c r="AY426" i="1"/>
  <c r="BA426" i="1"/>
  <c r="BC426" i="1"/>
  <c r="BE426" i="1"/>
  <c r="AO427" i="1"/>
  <c r="AQ427" i="1"/>
  <c r="AS427" i="1"/>
  <c r="AU427" i="1"/>
  <c r="AW427" i="1"/>
  <c r="AY427" i="1"/>
  <c r="BA427" i="1"/>
  <c r="BC427" i="1"/>
  <c r="BE427" i="1"/>
  <c r="AO428" i="1"/>
  <c r="AQ428" i="1"/>
  <c r="AS428" i="1"/>
  <c r="AU428" i="1"/>
  <c r="AW428" i="1"/>
  <c r="AY428" i="1"/>
  <c r="BA428" i="1"/>
  <c r="BC428" i="1"/>
  <c r="BE428" i="1"/>
  <c r="AO429" i="1"/>
  <c r="AQ429" i="1"/>
  <c r="AS429" i="1"/>
  <c r="AU429" i="1"/>
  <c r="AW429" i="1"/>
  <c r="AY429" i="1"/>
  <c r="BA429" i="1"/>
  <c r="BC429" i="1"/>
  <c r="BE429" i="1"/>
  <c r="AO430" i="1"/>
  <c r="AQ430" i="1"/>
  <c r="AS430" i="1"/>
  <c r="AU430" i="1"/>
  <c r="AW430" i="1"/>
  <c r="AY430" i="1"/>
  <c r="BA430" i="1"/>
  <c r="BC430" i="1"/>
  <c r="BE430" i="1"/>
  <c r="AO431" i="1"/>
  <c r="AQ431" i="1"/>
  <c r="AS431" i="1"/>
  <c r="AU431" i="1"/>
  <c r="AW431" i="1"/>
  <c r="AY431" i="1"/>
  <c r="BA431" i="1"/>
  <c r="BC431" i="1"/>
  <c r="BE431" i="1"/>
  <c r="AO432" i="1"/>
  <c r="AQ432" i="1"/>
  <c r="AS432" i="1"/>
  <c r="AU432" i="1"/>
  <c r="AW432" i="1"/>
  <c r="AY432" i="1"/>
  <c r="BA432" i="1"/>
  <c r="BC432" i="1"/>
  <c r="BE432" i="1"/>
  <c r="AO433" i="1"/>
  <c r="AQ433" i="1"/>
  <c r="AS433" i="1"/>
  <c r="AU433" i="1"/>
  <c r="AW433" i="1"/>
  <c r="AY433" i="1"/>
  <c r="BA433" i="1"/>
  <c r="BC433" i="1"/>
  <c r="BE433" i="1"/>
  <c r="AO434" i="1"/>
  <c r="AQ434" i="1"/>
  <c r="AS434" i="1"/>
  <c r="AU434" i="1"/>
  <c r="AW434" i="1"/>
  <c r="AY434" i="1"/>
  <c r="BA434" i="1"/>
  <c r="BC434" i="1"/>
  <c r="BE434" i="1"/>
  <c r="AO435" i="1"/>
  <c r="AQ435" i="1"/>
  <c r="AS435" i="1"/>
  <c r="AU435" i="1"/>
  <c r="AW435" i="1"/>
  <c r="AY435" i="1"/>
  <c r="BA435" i="1"/>
  <c r="BC435" i="1"/>
  <c r="BE435" i="1"/>
  <c r="AO436" i="1"/>
  <c r="AQ436" i="1"/>
  <c r="AS436" i="1"/>
  <c r="AU436" i="1"/>
  <c r="AW436" i="1"/>
  <c r="AY436" i="1"/>
  <c r="BA436" i="1"/>
  <c r="BC436" i="1"/>
  <c r="BE436" i="1"/>
  <c r="AO437" i="1"/>
  <c r="AQ437" i="1"/>
  <c r="AS437" i="1"/>
  <c r="AU437" i="1"/>
  <c r="AW437" i="1"/>
  <c r="AY437" i="1"/>
  <c r="BA437" i="1"/>
  <c r="BC437" i="1"/>
  <c r="BE437" i="1"/>
  <c r="AO438" i="1"/>
  <c r="AQ438" i="1"/>
  <c r="AS438" i="1"/>
  <c r="AU438" i="1"/>
  <c r="AW438" i="1"/>
  <c r="AY438" i="1"/>
  <c r="BA438" i="1"/>
  <c r="BC438" i="1"/>
  <c r="BE438" i="1"/>
  <c r="AO439" i="1"/>
  <c r="AQ439" i="1"/>
  <c r="AS439" i="1"/>
  <c r="AU439" i="1"/>
  <c r="AW439" i="1"/>
  <c r="AY439" i="1"/>
  <c r="BA439" i="1"/>
  <c r="BC439" i="1"/>
  <c r="BE439" i="1"/>
  <c r="AO440" i="1"/>
  <c r="AQ440" i="1"/>
  <c r="AS440" i="1"/>
  <c r="AU440" i="1"/>
  <c r="AW440" i="1"/>
  <c r="AY440" i="1"/>
  <c r="BA440" i="1"/>
  <c r="BC440" i="1"/>
  <c r="BE440" i="1"/>
  <c r="AO441" i="1"/>
  <c r="AQ441" i="1"/>
  <c r="AS441" i="1"/>
  <c r="AU441" i="1"/>
  <c r="AW441" i="1"/>
  <c r="AY441" i="1"/>
  <c r="BA441" i="1"/>
  <c r="BC441" i="1"/>
  <c r="BE441" i="1"/>
  <c r="AO442" i="1"/>
  <c r="AQ442" i="1"/>
  <c r="AS442" i="1"/>
  <c r="AU442" i="1"/>
  <c r="AW442" i="1"/>
  <c r="AY442" i="1"/>
  <c r="BA442" i="1"/>
  <c r="BC442" i="1"/>
  <c r="BE442" i="1"/>
  <c r="AO443" i="1"/>
  <c r="AQ443" i="1"/>
  <c r="AS443" i="1"/>
  <c r="AU443" i="1"/>
  <c r="AW443" i="1"/>
  <c r="AY443" i="1"/>
  <c r="BA443" i="1"/>
  <c r="BC443" i="1"/>
  <c r="BE443" i="1"/>
  <c r="AO444" i="1"/>
  <c r="AQ444" i="1"/>
  <c r="AS444" i="1"/>
  <c r="AU444" i="1"/>
  <c r="AW444" i="1"/>
  <c r="AY444" i="1"/>
  <c r="BA444" i="1"/>
  <c r="BC444" i="1"/>
  <c r="BE444" i="1"/>
  <c r="AO445" i="1"/>
  <c r="AQ445" i="1"/>
  <c r="AS445" i="1"/>
  <c r="AU445" i="1"/>
  <c r="AW445" i="1"/>
  <c r="AY445" i="1"/>
  <c r="BA445" i="1"/>
  <c r="BC445" i="1"/>
  <c r="BE445" i="1"/>
  <c r="AO446" i="1"/>
  <c r="AQ446" i="1"/>
  <c r="AS446" i="1"/>
  <c r="AU446" i="1"/>
  <c r="AW446" i="1"/>
  <c r="AY446" i="1"/>
  <c r="BA446" i="1"/>
  <c r="BC446" i="1"/>
  <c r="BE446" i="1"/>
  <c r="AO447" i="1"/>
  <c r="AQ447" i="1"/>
  <c r="AS447" i="1"/>
  <c r="AU447" i="1"/>
  <c r="AW447" i="1"/>
  <c r="AY447" i="1"/>
  <c r="BA447" i="1"/>
  <c r="BC447" i="1"/>
  <c r="BE447" i="1"/>
  <c r="AO448" i="1"/>
  <c r="AQ448" i="1"/>
  <c r="AS448" i="1"/>
  <c r="AU448" i="1"/>
  <c r="AW448" i="1"/>
  <c r="AY448" i="1"/>
  <c r="BA448" i="1"/>
  <c r="BC448" i="1"/>
  <c r="BE448" i="1"/>
  <c r="AO449" i="1"/>
  <c r="AQ449" i="1"/>
  <c r="AS449" i="1"/>
  <c r="AU449" i="1"/>
  <c r="AW449" i="1"/>
  <c r="AY449" i="1"/>
  <c r="BA449" i="1"/>
  <c r="BC449" i="1"/>
  <c r="BE449" i="1"/>
  <c r="AO450" i="1"/>
  <c r="AQ450" i="1"/>
  <c r="AS450" i="1"/>
  <c r="AU450" i="1"/>
  <c r="AW450" i="1"/>
  <c r="AY450" i="1"/>
  <c r="BA450" i="1"/>
  <c r="BC450" i="1"/>
  <c r="BE450" i="1"/>
  <c r="AO451" i="1"/>
  <c r="AQ451" i="1"/>
  <c r="AS451" i="1"/>
  <c r="AU451" i="1"/>
  <c r="AW451" i="1"/>
  <c r="AY451" i="1"/>
  <c r="BA451" i="1"/>
  <c r="BC451" i="1"/>
  <c r="BE451" i="1"/>
  <c r="AO452" i="1"/>
  <c r="AQ452" i="1"/>
  <c r="AS452" i="1"/>
  <c r="AU452" i="1"/>
  <c r="AW452" i="1"/>
  <c r="AY452" i="1"/>
  <c r="BA452" i="1"/>
  <c r="BC452" i="1"/>
  <c r="BE452" i="1"/>
  <c r="AO453" i="1"/>
  <c r="AQ453" i="1"/>
  <c r="AS453" i="1"/>
  <c r="AU453" i="1"/>
  <c r="AW453" i="1"/>
  <c r="AY453" i="1"/>
  <c r="BA453" i="1"/>
  <c r="BC453" i="1"/>
  <c r="BE453" i="1"/>
  <c r="AO454" i="1"/>
  <c r="AQ454" i="1"/>
  <c r="AS454" i="1"/>
  <c r="AU454" i="1"/>
  <c r="AW454" i="1"/>
  <c r="AY454" i="1"/>
  <c r="BA454" i="1"/>
  <c r="BC454" i="1"/>
  <c r="BE454" i="1"/>
  <c r="AO455" i="1"/>
  <c r="AQ455" i="1"/>
  <c r="AS455" i="1"/>
  <c r="AU455" i="1"/>
  <c r="AW455" i="1"/>
  <c r="AY455" i="1"/>
  <c r="BA455" i="1"/>
  <c r="BC455" i="1"/>
  <c r="BE455" i="1"/>
  <c r="AO456" i="1"/>
  <c r="AQ456" i="1"/>
  <c r="AS456" i="1"/>
  <c r="AU456" i="1"/>
  <c r="AW456" i="1"/>
  <c r="AY456" i="1"/>
  <c r="BA456" i="1"/>
  <c r="BC456" i="1"/>
  <c r="BE456" i="1"/>
  <c r="AO457" i="1"/>
  <c r="AQ457" i="1"/>
  <c r="AS457" i="1"/>
  <c r="AU457" i="1"/>
  <c r="AW457" i="1"/>
  <c r="AY457" i="1"/>
  <c r="BA457" i="1"/>
  <c r="BC457" i="1"/>
  <c r="BE457" i="1"/>
  <c r="AO458" i="1"/>
  <c r="AQ458" i="1"/>
  <c r="AS458" i="1"/>
  <c r="AU458" i="1"/>
  <c r="AW458" i="1"/>
  <c r="AY458" i="1"/>
  <c r="BA458" i="1"/>
  <c r="BC458" i="1"/>
  <c r="BE458" i="1"/>
  <c r="AO459" i="1"/>
  <c r="AQ459" i="1"/>
  <c r="AS459" i="1"/>
  <c r="AU459" i="1"/>
  <c r="AW459" i="1"/>
  <c r="AY459" i="1"/>
  <c r="BA459" i="1"/>
  <c r="BC459" i="1"/>
  <c r="BE459" i="1"/>
  <c r="AO460" i="1"/>
  <c r="AQ460" i="1"/>
  <c r="AS460" i="1"/>
  <c r="AU460" i="1"/>
  <c r="AW460" i="1"/>
  <c r="AY460" i="1"/>
  <c r="BA460" i="1"/>
  <c r="BC460" i="1"/>
  <c r="BE460" i="1"/>
  <c r="AO461" i="1"/>
  <c r="AQ461" i="1"/>
  <c r="AS461" i="1"/>
  <c r="AU461" i="1"/>
  <c r="AW461" i="1"/>
  <c r="AY461" i="1"/>
  <c r="BA461" i="1"/>
  <c r="BC461" i="1"/>
  <c r="BE461" i="1"/>
  <c r="AO462" i="1"/>
  <c r="AQ462" i="1"/>
  <c r="AS462" i="1"/>
  <c r="AU462" i="1"/>
  <c r="AW462" i="1"/>
  <c r="AY462" i="1"/>
  <c r="BA462" i="1"/>
  <c r="BC462" i="1"/>
  <c r="BE462" i="1"/>
  <c r="AO463" i="1"/>
  <c r="AQ463" i="1"/>
  <c r="AS463" i="1"/>
  <c r="AU463" i="1"/>
  <c r="AW463" i="1"/>
  <c r="AY463" i="1"/>
  <c r="BA463" i="1"/>
  <c r="BC463" i="1"/>
  <c r="BE463" i="1"/>
  <c r="AO464" i="1"/>
  <c r="AQ464" i="1"/>
  <c r="AS464" i="1"/>
  <c r="AU464" i="1"/>
  <c r="AW464" i="1"/>
  <c r="AY464" i="1"/>
  <c r="BA464" i="1"/>
  <c r="BC464" i="1"/>
  <c r="BE464" i="1"/>
  <c r="AO465" i="1"/>
  <c r="AQ465" i="1"/>
  <c r="AS465" i="1"/>
  <c r="AU465" i="1"/>
  <c r="AW465" i="1"/>
  <c r="AY465" i="1"/>
  <c r="BA465" i="1"/>
  <c r="BC465" i="1"/>
  <c r="BE465" i="1"/>
  <c r="AO466" i="1"/>
  <c r="AQ466" i="1"/>
  <c r="AS466" i="1"/>
  <c r="AU466" i="1"/>
  <c r="AW466" i="1"/>
  <c r="AY466" i="1"/>
  <c r="BA466" i="1"/>
  <c r="BC466" i="1"/>
  <c r="BE466" i="1"/>
  <c r="AO467" i="1"/>
  <c r="AQ467" i="1"/>
  <c r="AS467" i="1"/>
  <c r="AU467" i="1"/>
  <c r="AW467" i="1"/>
  <c r="AY467" i="1"/>
  <c r="BA467" i="1"/>
  <c r="BC467" i="1"/>
  <c r="BE467" i="1"/>
  <c r="AO468" i="1"/>
  <c r="AQ468" i="1"/>
  <c r="AS468" i="1"/>
  <c r="AU468" i="1"/>
  <c r="AW468" i="1"/>
  <c r="AY468" i="1"/>
  <c r="BA468" i="1"/>
  <c r="BC468" i="1"/>
  <c r="BE468" i="1"/>
  <c r="AO469" i="1"/>
  <c r="AQ469" i="1"/>
  <c r="AS469" i="1"/>
  <c r="AU469" i="1"/>
  <c r="AW469" i="1"/>
  <c r="AY469" i="1"/>
  <c r="BA469" i="1"/>
  <c r="BC469" i="1"/>
  <c r="BE469" i="1"/>
  <c r="AO470" i="1"/>
  <c r="AQ470" i="1"/>
  <c r="AS470" i="1"/>
  <c r="AU470" i="1"/>
  <c r="AW470" i="1"/>
  <c r="AY470" i="1"/>
  <c r="BA470" i="1"/>
  <c r="BC470" i="1"/>
  <c r="BE470" i="1"/>
  <c r="AO471" i="1"/>
  <c r="AQ471" i="1"/>
  <c r="AS471" i="1"/>
  <c r="AU471" i="1"/>
  <c r="AW471" i="1"/>
  <c r="AY471" i="1"/>
  <c r="BA471" i="1"/>
  <c r="BC471" i="1"/>
  <c r="BE471" i="1"/>
  <c r="AO472" i="1"/>
  <c r="AQ472" i="1"/>
  <c r="AS472" i="1"/>
  <c r="AU472" i="1"/>
  <c r="AW472" i="1"/>
  <c r="AY472" i="1"/>
  <c r="BA472" i="1"/>
  <c r="BC472" i="1"/>
  <c r="BE472" i="1"/>
  <c r="AO473" i="1"/>
  <c r="AQ473" i="1"/>
  <c r="AS473" i="1"/>
  <c r="AU473" i="1"/>
  <c r="AW473" i="1"/>
  <c r="AY473" i="1"/>
  <c r="BA473" i="1"/>
  <c r="BC473" i="1"/>
  <c r="BE473" i="1"/>
  <c r="AO474" i="1"/>
  <c r="AQ474" i="1"/>
  <c r="AS474" i="1"/>
  <c r="AU474" i="1"/>
  <c r="AW474" i="1"/>
  <c r="AY474" i="1"/>
  <c r="BA474" i="1"/>
  <c r="BC474" i="1"/>
  <c r="BE474" i="1"/>
  <c r="AO475" i="1"/>
  <c r="AQ475" i="1"/>
  <c r="AS475" i="1"/>
  <c r="AU475" i="1"/>
  <c r="AW475" i="1"/>
  <c r="AY475" i="1"/>
  <c r="BA475" i="1"/>
  <c r="BC475" i="1"/>
  <c r="BE475" i="1"/>
  <c r="AO476" i="1"/>
  <c r="AQ476" i="1"/>
  <c r="AS476" i="1"/>
  <c r="AU476" i="1"/>
  <c r="AW476" i="1"/>
  <c r="AY476" i="1"/>
  <c r="BA476" i="1"/>
  <c r="BC476" i="1"/>
  <c r="BE476" i="1"/>
  <c r="AO477" i="1"/>
  <c r="AQ477" i="1"/>
  <c r="AS477" i="1"/>
  <c r="AU477" i="1"/>
  <c r="AW477" i="1"/>
  <c r="AY477" i="1"/>
  <c r="BA477" i="1"/>
  <c r="BC477" i="1"/>
  <c r="BE477" i="1"/>
  <c r="AO478" i="1"/>
  <c r="AQ478" i="1"/>
  <c r="AS478" i="1"/>
  <c r="AU478" i="1"/>
  <c r="AW478" i="1"/>
  <c r="AY478" i="1"/>
  <c r="BA478" i="1"/>
  <c r="BC478" i="1"/>
  <c r="BE478" i="1"/>
  <c r="AO479" i="1"/>
  <c r="AQ479" i="1"/>
  <c r="AS479" i="1"/>
  <c r="AU479" i="1"/>
  <c r="AW479" i="1"/>
  <c r="AY479" i="1"/>
  <c r="BA479" i="1"/>
  <c r="BC479" i="1"/>
  <c r="BE479" i="1"/>
  <c r="AP341" i="1"/>
  <c r="AR341" i="1"/>
  <c r="AT341" i="1"/>
  <c r="AV341" i="1"/>
  <c r="AX341" i="1"/>
  <c r="AZ341" i="1"/>
  <c r="BB341" i="1"/>
  <c r="BD341" i="1"/>
  <c r="BF341" i="1"/>
  <c r="AA876" i="1" l="1"/>
  <c r="Z876" i="1"/>
  <c r="F888" i="1" s="1"/>
  <c r="F199" i="2" s="1"/>
  <c r="F78" i="1"/>
  <c r="J60" i="1" s="1"/>
  <c r="V153" i="1"/>
  <c r="G125" i="1"/>
  <c r="F56" i="2" s="1"/>
  <c r="I114" i="1"/>
  <c r="J331" i="1" s="1"/>
  <c r="O331" i="1" s="1"/>
  <c r="L620" i="1"/>
  <c r="F82" i="1"/>
  <c r="N55" i="1"/>
  <c r="F25" i="2"/>
  <c r="N57" i="1"/>
  <c r="F27" i="2"/>
  <c r="N59" i="1"/>
  <c r="F31" i="2"/>
  <c r="L280" i="1"/>
  <c r="L152" i="1"/>
  <c r="N227" i="1"/>
  <c r="N328" i="1"/>
  <c r="V314" i="1"/>
  <c r="N168" i="1"/>
  <c r="N158" i="1"/>
  <c r="V288" i="1"/>
  <c r="N203" i="1"/>
  <c r="N288" i="1"/>
  <c r="N264" i="1"/>
  <c r="N302" i="1"/>
  <c r="V255" i="1"/>
  <c r="V186" i="1"/>
  <c r="V213" i="1"/>
  <c r="N200" i="1"/>
  <c r="N319" i="1"/>
  <c r="N256" i="1"/>
  <c r="N296" i="1"/>
  <c r="N220" i="1"/>
  <c r="N322" i="1"/>
  <c r="N268" i="1"/>
  <c r="N237" i="1"/>
  <c r="V319" i="1"/>
  <c r="V191" i="1"/>
  <c r="V250" i="1"/>
  <c r="V321" i="1"/>
  <c r="V256" i="1"/>
  <c r="Q205" i="1"/>
  <c r="Q235" i="1"/>
  <c r="Q266" i="1"/>
  <c r="Q228" i="1"/>
  <c r="Q199" i="1"/>
  <c r="L240" i="1"/>
  <c r="L264" i="1"/>
  <c r="L188" i="1"/>
  <c r="Q153" i="1"/>
  <c r="V165" i="1"/>
  <c r="V197" i="1"/>
  <c r="V229" i="1"/>
  <c r="V248" i="1"/>
  <c r="V264" i="1"/>
  <c r="V280" i="1"/>
  <c r="V296" i="1"/>
  <c r="V312" i="1"/>
  <c r="V329" i="1"/>
  <c r="V170" i="1"/>
  <c r="V202" i="1"/>
  <c r="V234" i="1"/>
  <c r="V266" i="1"/>
  <c r="V298" i="1"/>
  <c r="V331" i="1"/>
  <c r="V175" i="1"/>
  <c r="V207" i="1"/>
  <c r="V239" i="1"/>
  <c r="V271" i="1"/>
  <c r="V303" i="1"/>
  <c r="V335" i="1"/>
  <c r="N154" i="1"/>
  <c r="N176" i="1"/>
  <c r="N192" i="1"/>
  <c r="N208" i="1"/>
  <c r="N187" i="1"/>
  <c r="N212" i="1"/>
  <c r="N228" i="1"/>
  <c r="N244" i="1"/>
  <c r="N207" i="1"/>
  <c r="N240" i="1"/>
  <c r="N260" i="1"/>
  <c r="N276" i="1"/>
  <c r="N292" i="1"/>
  <c r="N310" i="1"/>
  <c r="N318" i="1"/>
  <c r="N326" i="1"/>
  <c r="N334" i="1"/>
  <c r="N170" i="1"/>
  <c r="N202" i="1"/>
  <c r="N238" i="1"/>
  <c r="N261" i="1"/>
  <c r="N277" i="1"/>
  <c r="N293" i="1"/>
  <c r="N304" i="1"/>
  <c r="N320" i="1"/>
  <c r="N211" i="1"/>
  <c r="N253" i="1"/>
  <c r="N269" i="1"/>
  <c r="N285" i="1"/>
  <c r="N298" i="1"/>
  <c r="N311" i="1"/>
  <c r="N327" i="1"/>
  <c r="N335" i="1"/>
  <c r="N303" i="1"/>
  <c r="N272" i="1"/>
  <c r="N229" i="1"/>
  <c r="N312" i="1"/>
  <c r="N280" i="1"/>
  <c r="N249" i="1"/>
  <c r="N186" i="1"/>
  <c r="N330" i="1"/>
  <c r="N314" i="1"/>
  <c r="N284" i="1"/>
  <c r="N252" i="1"/>
  <c r="N175" i="1"/>
  <c r="N221" i="1"/>
  <c r="N171" i="1"/>
  <c r="N184" i="1"/>
  <c r="N157" i="1"/>
  <c r="V287" i="1"/>
  <c r="V223" i="1"/>
  <c r="V159" i="1"/>
  <c r="V282" i="1"/>
  <c r="V218" i="1"/>
  <c r="V149" i="1"/>
  <c r="V304" i="1"/>
  <c r="V272" i="1"/>
  <c r="V240" i="1"/>
  <c r="V181" i="1"/>
  <c r="L172" i="1"/>
  <c r="L223" i="1"/>
  <c r="Q316" i="1"/>
  <c r="Q207" i="1"/>
  <c r="Q305" i="1"/>
  <c r="L161" i="1"/>
  <c r="Q193" i="1"/>
  <c r="Q258" i="1"/>
  <c r="Q274" i="1"/>
  <c r="Q290" i="1"/>
  <c r="Q308" i="1"/>
  <c r="Q324" i="1"/>
  <c r="L198" i="1"/>
  <c r="L237" i="1"/>
  <c r="Q261" i="1"/>
  <c r="Q277" i="1"/>
  <c r="Q295" i="1"/>
  <c r="Q328" i="1"/>
  <c r="L332" i="1"/>
  <c r="L316" i="1"/>
  <c r="L300" i="1"/>
  <c r="Q283" i="1"/>
  <c r="Q254" i="1"/>
  <c r="L181" i="1"/>
  <c r="Q224" i="1"/>
  <c r="L177" i="1"/>
  <c r="Q170" i="1"/>
  <c r="L151" i="1"/>
  <c r="Q160" i="1"/>
  <c r="Q175" i="1"/>
  <c r="Q191" i="1"/>
  <c r="L204" i="1"/>
  <c r="Q165" i="1"/>
  <c r="Q181" i="1"/>
  <c r="Q197" i="1"/>
  <c r="Q210" i="1"/>
  <c r="L220" i="1"/>
  <c r="Q226" i="1"/>
  <c r="L236" i="1"/>
  <c r="Q242" i="1"/>
  <c r="Q156" i="1"/>
  <c r="Q192" i="1"/>
  <c r="Q217" i="1"/>
  <c r="Q232" i="1"/>
  <c r="Q249" i="1"/>
  <c r="Q257" i="1"/>
  <c r="L261" i="1"/>
  <c r="Q265" i="1"/>
  <c r="L269" i="1"/>
  <c r="Q273" i="1"/>
  <c r="L277" i="1"/>
  <c r="Q281" i="1"/>
  <c r="L199" i="1"/>
  <c r="L195" i="1"/>
  <c r="L191" i="1"/>
  <c r="L187" i="1"/>
  <c r="L183" i="1"/>
  <c r="L179" i="1"/>
  <c r="L175" i="1"/>
  <c r="L171" i="1"/>
  <c r="L167" i="1"/>
  <c r="L163" i="1"/>
  <c r="L158" i="1"/>
  <c r="L150" i="1"/>
  <c r="Q158" i="1"/>
  <c r="Q154" i="1"/>
  <c r="Q275" i="1"/>
  <c r="L317" i="1"/>
  <c r="Q269" i="1"/>
  <c r="Q300" i="1"/>
  <c r="Q332" i="1"/>
  <c r="L250" i="1"/>
  <c r="Q282" i="1"/>
  <c r="L173" i="1"/>
  <c r="L308" i="1"/>
  <c r="Q270" i="1"/>
  <c r="Q240" i="1"/>
  <c r="Q202" i="1"/>
  <c r="L159" i="1"/>
  <c r="Q183" i="1"/>
  <c r="L153" i="1"/>
  <c r="Q189" i="1"/>
  <c r="Q213" i="1"/>
  <c r="Q229" i="1"/>
  <c r="Q245" i="1"/>
  <c r="L210" i="1"/>
  <c r="L242" i="1"/>
  <c r="L259" i="1"/>
  <c r="L267" i="1"/>
  <c r="L275" i="1"/>
  <c r="L200" i="1"/>
  <c r="L192" i="1"/>
  <c r="L184" i="1"/>
  <c r="L176" i="1"/>
  <c r="L168" i="1"/>
  <c r="Q161" i="1"/>
  <c r="Q159" i="1"/>
  <c r="Q151" i="1"/>
  <c r="V152" i="1"/>
  <c r="V156" i="1"/>
  <c r="V154" i="1"/>
  <c r="V160" i="1"/>
  <c r="V164" i="1"/>
  <c r="V168" i="1"/>
  <c r="V172" i="1"/>
  <c r="V176" i="1"/>
  <c r="V180" i="1"/>
  <c r="V184" i="1"/>
  <c r="V188" i="1"/>
  <c r="V192" i="1"/>
  <c r="V196" i="1"/>
  <c r="V200" i="1"/>
  <c r="V204" i="1"/>
  <c r="V208" i="1"/>
  <c r="V212" i="1"/>
  <c r="V216" i="1"/>
  <c r="V220" i="1"/>
  <c r="V224" i="1"/>
  <c r="V228" i="1"/>
  <c r="V232" i="1"/>
  <c r="V157" i="1"/>
  <c r="V161" i="1"/>
  <c r="V169" i="1"/>
  <c r="V177" i="1"/>
  <c r="V185" i="1"/>
  <c r="V193" i="1"/>
  <c r="V201" i="1"/>
  <c r="V209" i="1"/>
  <c r="V217" i="1"/>
  <c r="V225" i="1"/>
  <c r="V233" i="1"/>
  <c r="V237" i="1"/>
  <c r="V241" i="1"/>
  <c r="V245" i="1"/>
  <c r="V249" i="1"/>
  <c r="V253" i="1"/>
  <c r="V257" i="1"/>
  <c r="V261" i="1"/>
  <c r="V265" i="1"/>
  <c r="V269" i="1"/>
  <c r="V273" i="1"/>
  <c r="V277" i="1"/>
  <c r="V281" i="1"/>
  <c r="V285" i="1"/>
  <c r="V289" i="1"/>
  <c r="V293" i="1"/>
  <c r="V297" i="1"/>
  <c r="V301" i="1"/>
  <c r="V305" i="1"/>
  <c r="V309" i="1"/>
  <c r="V313" i="1"/>
  <c r="V317" i="1"/>
  <c r="V322" i="1"/>
  <c r="V326" i="1"/>
  <c r="V330" i="1"/>
  <c r="V334" i="1"/>
  <c r="V151" i="1"/>
  <c r="V163" i="1"/>
  <c r="V171" i="1"/>
  <c r="V179" i="1"/>
  <c r="V187" i="1"/>
  <c r="V195" i="1"/>
  <c r="V203" i="1"/>
  <c r="V211" i="1"/>
  <c r="V219" i="1"/>
  <c r="V227" i="1"/>
  <c r="V235" i="1"/>
  <c r="V243" i="1"/>
  <c r="V251" i="1"/>
  <c r="V259" i="1"/>
  <c r="V267" i="1"/>
  <c r="V275" i="1"/>
  <c r="V283" i="1"/>
  <c r="V291" i="1"/>
  <c r="V299" i="1"/>
  <c r="V307" i="1"/>
  <c r="V315" i="1"/>
  <c r="V324" i="1"/>
  <c r="V332" i="1"/>
  <c r="V158" i="1"/>
  <c r="V166" i="1"/>
  <c r="V174" i="1"/>
  <c r="V182" i="1"/>
  <c r="V190" i="1"/>
  <c r="V198" i="1"/>
  <c r="V206" i="1"/>
  <c r="V214" i="1"/>
  <c r="V222" i="1"/>
  <c r="V230" i="1"/>
  <c r="V238" i="1"/>
  <c r="V246" i="1"/>
  <c r="V254" i="1"/>
  <c r="V262" i="1"/>
  <c r="V270" i="1"/>
  <c r="V278" i="1"/>
  <c r="V286" i="1"/>
  <c r="V294" i="1"/>
  <c r="V302" i="1"/>
  <c r="V310" i="1"/>
  <c r="V318" i="1"/>
  <c r="V320" i="1"/>
  <c r="V328" i="1"/>
  <c r="N152" i="1"/>
  <c r="N156" i="1"/>
  <c r="N160" i="1"/>
  <c r="N151" i="1"/>
  <c r="N159" i="1"/>
  <c r="N165" i="1"/>
  <c r="N169" i="1"/>
  <c r="N173" i="1"/>
  <c r="N177" i="1"/>
  <c r="N181" i="1"/>
  <c r="N185" i="1"/>
  <c r="N189" i="1"/>
  <c r="N193" i="1"/>
  <c r="N197" i="1"/>
  <c r="N201" i="1"/>
  <c r="N205" i="1"/>
  <c r="N150" i="1"/>
  <c r="N166" i="1"/>
  <c r="N174" i="1"/>
  <c r="N182" i="1"/>
  <c r="N190" i="1"/>
  <c r="N198" i="1"/>
  <c r="N206" i="1"/>
  <c r="N210" i="1"/>
  <c r="N214" i="1"/>
  <c r="N219" i="1"/>
  <c r="N223" i="1"/>
  <c r="N226" i="1"/>
  <c r="N230" i="1"/>
  <c r="N235" i="1"/>
  <c r="N239" i="1"/>
  <c r="N242" i="1"/>
  <c r="N246" i="1"/>
  <c r="N162" i="1"/>
  <c r="N178" i="1"/>
  <c r="N194" i="1"/>
  <c r="N213" i="1"/>
  <c r="N222" i="1"/>
  <c r="N233" i="1"/>
  <c r="N236" i="1"/>
  <c r="N245" i="1"/>
  <c r="N250" i="1"/>
  <c r="N254" i="1"/>
  <c r="N259" i="1"/>
  <c r="N262" i="1"/>
  <c r="N267" i="1"/>
  <c r="N270" i="1"/>
  <c r="N275" i="1"/>
  <c r="N278" i="1"/>
  <c r="N283" i="1"/>
  <c r="N286" i="1"/>
  <c r="N291" i="1"/>
  <c r="N294" i="1"/>
  <c r="N301" i="1"/>
  <c r="N305" i="1"/>
  <c r="N309" i="1"/>
  <c r="N149" i="1"/>
  <c r="N332" i="1"/>
  <c r="N324" i="1"/>
  <c r="N316" i="1"/>
  <c r="N308" i="1"/>
  <c r="N300" i="1"/>
  <c r="N290" i="1"/>
  <c r="N287" i="1"/>
  <c r="N274" i="1"/>
  <c r="N271" i="1"/>
  <c r="N258" i="1"/>
  <c r="N255" i="1"/>
  <c r="N231" i="1"/>
  <c r="N217" i="1"/>
  <c r="N331" i="1"/>
  <c r="N323" i="1"/>
  <c r="N315" i="1"/>
  <c r="N307" i="1"/>
  <c r="N299" i="1"/>
  <c r="N295" i="1"/>
  <c r="N282" i="1"/>
  <c r="N279" i="1"/>
  <c r="N266" i="1"/>
  <c r="N263" i="1"/>
  <c r="N251" i="1"/>
  <c r="N243" i="1"/>
  <c r="N224" i="1"/>
  <c r="N218" i="1"/>
  <c r="N199" i="1"/>
  <c r="N183" i="1"/>
  <c r="N167" i="1"/>
  <c r="N155" i="1"/>
  <c r="N333" i="1"/>
  <c r="N329" i="1"/>
  <c r="N325" i="1"/>
  <c r="N321" i="1"/>
  <c r="N317" i="1"/>
  <c r="N313" i="1"/>
  <c r="N306" i="1"/>
  <c r="N297" i="1"/>
  <c r="N289" i="1"/>
  <c r="N281" i="1"/>
  <c r="N273" i="1"/>
  <c r="N265" i="1"/>
  <c r="N257" i="1"/>
  <c r="N247" i="1"/>
  <c r="N234" i="1"/>
  <c r="N215" i="1"/>
  <c r="N191" i="1"/>
  <c r="N248" i="1"/>
  <c r="N241" i="1"/>
  <c r="N232" i="1"/>
  <c r="N225" i="1"/>
  <c r="N216" i="1"/>
  <c r="N209" i="1"/>
  <c r="N195" i="1"/>
  <c r="N179" i="1"/>
  <c r="N163" i="1"/>
  <c r="N204" i="1"/>
  <c r="N196" i="1"/>
  <c r="N188" i="1"/>
  <c r="N180" i="1"/>
  <c r="N172" i="1"/>
  <c r="N164" i="1"/>
  <c r="N161" i="1"/>
  <c r="N153" i="1"/>
  <c r="V327" i="1"/>
  <c r="V311" i="1"/>
  <c r="V295" i="1"/>
  <c r="V279" i="1"/>
  <c r="V263" i="1"/>
  <c r="V247" i="1"/>
  <c r="V231" i="1"/>
  <c r="V215" i="1"/>
  <c r="V199" i="1"/>
  <c r="V183" i="1"/>
  <c r="V167" i="1"/>
  <c r="V150" i="1"/>
  <c r="V323" i="1"/>
  <c r="V306" i="1"/>
  <c r="V290" i="1"/>
  <c r="V274" i="1"/>
  <c r="V258" i="1"/>
  <c r="V242" i="1"/>
  <c r="V226" i="1"/>
  <c r="V210" i="1"/>
  <c r="V194" i="1"/>
  <c r="V178" i="1"/>
  <c r="V162" i="1"/>
  <c r="V333" i="1"/>
  <c r="V325" i="1"/>
  <c r="V316" i="1"/>
  <c r="V308" i="1"/>
  <c r="V300" i="1"/>
  <c r="V292" i="1"/>
  <c r="V284" i="1"/>
  <c r="V276" i="1"/>
  <c r="V268" i="1"/>
  <c r="V260" i="1"/>
  <c r="V252" i="1"/>
  <c r="V244" i="1"/>
  <c r="V236" i="1"/>
  <c r="V221" i="1"/>
  <c r="V205" i="1"/>
  <c r="V189" i="1"/>
  <c r="V173" i="1"/>
  <c r="V155" i="1"/>
  <c r="Q155" i="1"/>
  <c r="L164" i="1"/>
  <c r="L180" i="1"/>
  <c r="L196" i="1"/>
  <c r="L272" i="1"/>
  <c r="L253" i="1"/>
  <c r="Q176" i="1"/>
  <c r="L224" i="1"/>
  <c r="Q173" i="1"/>
  <c r="Q167" i="1"/>
  <c r="L208" i="1"/>
  <c r="Q291" i="1"/>
  <c r="Q312" i="1"/>
  <c r="L219" i="1"/>
  <c r="Q285" i="1"/>
  <c r="Q321" i="1"/>
  <c r="L257" i="1"/>
  <c r="L290" i="1"/>
  <c r="L245" i="1"/>
  <c r="Q297" i="1"/>
  <c r="Q313" i="1"/>
  <c r="Q329" i="1"/>
  <c r="L333" i="1"/>
  <c r="L301" i="1"/>
  <c r="L226" i="1"/>
  <c r="Q253" i="1"/>
  <c r="L262" i="1"/>
  <c r="Q271" i="1"/>
  <c r="L278" i="1"/>
  <c r="Q287" i="1"/>
  <c r="L294" i="1"/>
  <c r="Q303" i="1"/>
  <c r="Q311" i="1"/>
  <c r="Q319" i="1"/>
  <c r="Q327" i="1"/>
  <c r="Q335" i="1"/>
  <c r="L214" i="1"/>
  <c r="L233" i="1"/>
  <c r="Q244" i="1"/>
  <c r="L254" i="1"/>
  <c r="Q263" i="1"/>
  <c r="L270" i="1"/>
  <c r="Q279" i="1"/>
  <c r="L286" i="1"/>
  <c r="Q304" i="1"/>
  <c r="Q320" i="1"/>
  <c r="L189" i="1"/>
  <c r="Q149" i="1"/>
  <c r="L328" i="1"/>
  <c r="L320" i="1"/>
  <c r="L312" i="1"/>
  <c r="L304" i="1"/>
  <c r="Q296" i="1"/>
  <c r="Q288" i="1"/>
  <c r="Q278" i="1"/>
  <c r="Q262" i="1"/>
  <c r="L244" i="1"/>
  <c r="L212" i="1"/>
  <c r="Q246" i="1"/>
  <c r="Q230" i="1"/>
  <c r="Q214" i="1"/>
  <c r="L193" i="1"/>
  <c r="Q157" i="1"/>
  <c r="Q186" i="1"/>
  <c r="L160" i="1"/>
  <c r="Q150" i="1"/>
  <c r="L155" i="1"/>
  <c r="Q152" i="1"/>
  <c r="Q163" i="1"/>
  <c r="Q171" i="1"/>
  <c r="Q179" i="1"/>
  <c r="Q187" i="1"/>
  <c r="Q195" i="1"/>
  <c r="L203" i="1"/>
  <c r="L207" i="1"/>
  <c r="L162" i="1"/>
  <c r="L170" i="1"/>
  <c r="L178" i="1"/>
  <c r="L186" i="1"/>
  <c r="L194" i="1"/>
  <c r="L202" i="1"/>
  <c r="L209" i="1"/>
  <c r="Q211" i="1"/>
  <c r="L215" i="1"/>
  <c r="L222" i="1"/>
  <c r="L225" i="1"/>
  <c r="Q227" i="1"/>
  <c r="L231" i="1"/>
  <c r="L238" i="1"/>
  <c r="L241" i="1"/>
  <c r="Q243" i="1"/>
  <c r="L247" i="1"/>
  <c r="Q169" i="1"/>
  <c r="Q185" i="1"/>
  <c r="Q201" i="1"/>
  <c r="L216" i="1"/>
  <c r="Q219" i="1"/>
  <c r="L230" i="1"/>
  <c r="Q237" i="1"/>
  <c r="L248" i="1"/>
  <c r="L251" i="1"/>
  <c r="L256" i="1"/>
  <c r="Q255" i="1"/>
  <c r="Q247" i="1"/>
  <c r="L232" i="1"/>
  <c r="Q216" i="1"/>
  <c r="L295" i="1"/>
  <c r="L309" i="1"/>
  <c r="L325" i="1"/>
  <c r="Q177" i="1"/>
  <c r="Q333" i="1"/>
  <c r="Q325" i="1"/>
  <c r="Q317" i="1"/>
  <c r="Q309" i="1"/>
  <c r="Q301" i="1"/>
  <c r="Q289" i="1"/>
  <c r="Q238" i="1"/>
  <c r="L213" i="1"/>
  <c r="L197" i="1"/>
  <c r="L282" i="1"/>
  <c r="L293" i="1"/>
  <c r="L285" i="1"/>
  <c r="Q259" i="1"/>
  <c r="L206" i="1"/>
  <c r="L229" i="1"/>
  <c r="Q188" i="1"/>
  <c r="L157" i="1"/>
  <c r="Q318" i="1"/>
  <c r="L334" i="1"/>
  <c r="L313" i="1"/>
  <c r="Q208" i="1"/>
  <c r="Q292" i="1"/>
  <c r="L297" i="1"/>
  <c r="L306" i="1"/>
  <c r="L314" i="1"/>
  <c r="L322" i="1"/>
  <c r="L330" i="1"/>
  <c r="Q184" i="1"/>
  <c r="Q168" i="1"/>
  <c r="L335" i="1"/>
  <c r="L331" i="1"/>
  <c r="L327" i="1"/>
  <c r="L323" i="1"/>
  <c r="L319" i="1"/>
  <c r="L315" i="1"/>
  <c r="L311" i="1"/>
  <c r="L307" i="1"/>
  <c r="L303" i="1"/>
  <c r="L299" i="1"/>
  <c r="L296" i="1"/>
  <c r="L291" i="1"/>
  <c r="L288" i="1"/>
  <c r="L283" i="1"/>
  <c r="Q267" i="1"/>
  <c r="Q251" i="1"/>
  <c r="L221" i="1"/>
  <c r="L174" i="1"/>
  <c r="Q239" i="1"/>
  <c r="Q223" i="1"/>
  <c r="Q204" i="1"/>
  <c r="Q172" i="1"/>
  <c r="Q190" i="1"/>
  <c r="L185" i="1"/>
  <c r="Q286" i="1"/>
  <c r="L201" i="1"/>
  <c r="L284" i="1"/>
  <c r="L271" i="1"/>
  <c r="Q298" i="1"/>
  <c r="L305" i="1"/>
  <c r="Q280" i="1"/>
  <c r="Q272" i="1"/>
  <c r="Q264" i="1"/>
  <c r="Q256" i="1"/>
  <c r="L249" i="1"/>
  <c r="Q231" i="1"/>
  <c r="L217" i="1"/>
  <c r="L190" i="1"/>
  <c r="L154" i="1"/>
  <c r="Q241" i="1"/>
  <c r="L234" i="1"/>
  <c r="Q225" i="1"/>
  <c r="L218" i="1"/>
  <c r="Q209" i="1"/>
  <c r="Q196" i="1"/>
  <c r="Q180" i="1"/>
  <c r="Q164" i="1"/>
  <c r="Q203" i="1"/>
  <c r="Q174" i="1"/>
  <c r="Q178" i="1"/>
  <c r="L227" i="1"/>
  <c r="L258" i="1"/>
  <c r="Q302" i="1"/>
  <c r="Q334" i="1"/>
  <c r="Q218" i="1"/>
  <c r="L166" i="1"/>
  <c r="L252" i="1"/>
  <c r="L302" i="1"/>
  <c r="L228" i="1"/>
  <c r="L281" i="1"/>
  <c r="Q250" i="1"/>
  <c r="Q252" i="1"/>
  <c r="L289" i="1"/>
  <c r="Q198" i="1"/>
  <c r="Q182" i="1"/>
  <c r="Q166" i="1"/>
  <c r="L156" i="1"/>
  <c r="Q206" i="1"/>
  <c r="L211" i="1"/>
  <c r="L243" i="1"/>
  <c r="L235" i="1"/>
  <c r="L274" i="1"/>
  <c r="Q294" i="1"/>
  <c r="Q310" i="1"/>
  <c r="Q326" i="1"/>
  <c r="Q194" i="1"/>
  <c r="Q236" i="1"/>
  <c r="L266" i="1"/>
  <c r="Q306" i="1"/>
  <c r="Q315" i="1"/>
  <c r="L268" i="1"/>
  <c r="Q221" i="1"/>
  <c r="L318" i="1"/>
  <c r="L287" i="1"/>
  <c r="L255" i="1"/>
  <c r="L169" i="1"/>
  <c r="L182" i="1"/>
  <c r="Q248" i="1"/>
  <c r="Q276" i="1"/>
  <c r="Q215" i="1"/>
  <c r="Q284" i="1"/>
  <c r="Q330" i="1"/>
  <c r="Q233" i="1"/>
  <c r="L321" i="1"/>
  <c r="Q322" i="1"/>
  <c r="Q331" i="1"/>
  <c r="Q299" i="1"/>
  <c r="L279" i="1"/>
  <c r="L263" i="1"/>
  <c r="L239" i="1"/>
  <c r="Q200" i="1"/>
  <c r="L326" i="1"/>
  <c r="L310" i="1"/>
  <c r="L292" i="1"/>
  <c r="L276" i="1"/>
  <c r="L260" i="1"/>
  <c r="L246" i="1"/>
  <c r="Q212" i="1"/>
  <c r="L165" i="1"/>
  <c r="Q314" i="1"/>
  <c r="Q307" i="1"/>
  <c r="L265" i="1"/>
  <c r="Q220" i="1"/>
  <c r="Q323" i="1"/>
  <c r="Q234" i="1"/>
  <c r="Q293" i="1"/>
  <c r="L329" i="1"/>
  <c r="L298" i="1"/>
  <c r="Q268" i="1"/>
  <c r="Q222" i="1"/>
  <c r="L149" i="1"/>
  <c r="L273" i="1"/>
  <c r="Q260" i="1"/>
  <c r="L205" i="1"/>
  <c r="Q162" i="1"/>
  <c r="Z562" i="1"/>
  <c r="Z556" i="1"/>
  <c r="BG479" i="1"/>
  <c r="BG477" i="1"/>
  <c r="BG475" i="1"/>
  <c r="BG473" i="1"/>
  <c r="BG471" i="1"/>
  <c r="BG469" i="1"/>
  <c r="BG467" i="1"/>
  <c r="BG465" i="1"/>
  <c r="BG463" i="1"/>
  <c r="BG461" i="1"/>
  <c r="BG459" i="1"/>
  <c r="BG457" i="1"/>
  <c r="BG455" i="1"/>
  <c r="BG453" i="1"/>
  <c r="BG451" i="1"/>
  <c r="BG449" i="1"/>
  <c r="BG447" i="1"/>
  <c r="BG445" i="1"/>
  <c r="BG443" i="1"/>
  <c r="BG441" i="1"/>
  <c r="BG439" i="1"/>
  <c r="BG437" i="1"/>
  <c r="BG435" i="1"/>
  <c r="BG433" i="1"/>
  <c r="BG431" i="1"/>
  <c r="BG429" i="1"/>
  <c r="BG427" i="1"/>
  <c r="BG425" i="1"/>
  <c r="BG423" i="1"/>
  <c r="BG421" i="1"/>
  <c r="BG419" i="1"/>
  <c r="BG417" i="1"/>
  <c r="BG415" i="1"/>
  <c r="BG413" i="1"/>
  <c r="BG341" i="1"/>
  <c r="BG412" i="1"/>
  <c r="BG410" i="1"/>
  <c r="BG408" i="1"/>
  <c r="BG406" i="1"/>
  <c r="BG404" i="1"/>
  <c r="BG402" i="1"/>
  <c r="BG400" i="1"/>
  <c r="BG398" i="1"/>
  <c r="BG396" i="1"/>
  <c r="BG394" i="1"/>
  <c r="BG392" i="1"/>
  <c r="BG390" i="1"/>
  <c r="BG388" i="1"/>
  <c r="BG386" i="1"/>
  <c r="BG384" i="1"/>
  <c r="BG382" i="1"/>
  <c r="BG380" i="1"/>
  <c r="BG378" i="1"/>
  <c r="BG376" i="1"/>
  <c r="BG374" i="1"/>
  <c r="BG372" i="1"/>
  <c r="BG370" i="1"/>
  <c r="BG368" i="1"/>
  <c r="BG366" i="1"/>
  <c r="BG364" i="1"/>
  <c r="BG362" i="1"/>
  <c r="BG360" i="1"/>
  <c r="BG358" i="1"/>
  <c r="BG356" i="1"/>
  <c r="BG354" i="1"/>
  <c r="BG352" i="1"/>
  <c r="BG350" i="1"/>
  <c r="BG348" i="1"/>
  <c r="BG346" i="1"/>
  <c r="BG344" i="1"/>
  <c r="BG342" i="1"/>
  <c r="BG478" i="1"/>
  <c r="BG476" i="1"/>
  <c r="BG474" i="1"/>
  <c r="BG472" i="1"/>
  <c r="BG470" i="1"/>
  <c r="BG468" i="1"/>
  <c r="BG466" i="1"/>
  <c r="BG464" i="1"/>
  <c r="BG462" i="1"/>
  <c r="BG460" i="1"/>
  <c r="BG458" i="1"/>
  <c r="BG456" i="1"/>
  <c r="BG454" i="1"/>
  <c r="BG452" i="1"/>
  <c r="BG450" i="1"/>
  <c r="BG448" i="1"/>
  <c r="BG446" i="1"/>
  <c r="BG444" i="1"/>
  <c r="BG442" i="1"/>
  <c r="BG440" i="1"/>
  <c r="BG438" i="1"/>
  <c r="BG436" i="1"/>
  <c r="BG434" i="1"/>
  <c r="BG432" i="1"/>
  <c r="BG430" i="1"/>
  <c r="BG428" i="1"/>
  <c r="BG426" i="1"/>
  <c r="BG424" i="1"/>
  <c r="BG422" i="1"/>
  <c r="BG420" i="1"/>
  <c r="BG418" i="1"/>
  <c r="BG416" i="1"/>
  <c r="BG414" i="1"/>
  <c r="BG411" i="1"/>
  <c r="BG409" i="1"/>
  <c r="BG407" i="1"/>
  <c r="BG405" i="1"/>
  <c r="BG403" i="1"/>
  <c r="BG401" i="1"/>
  <c r="BG399" i="1"/>
  <c r="BG397" i="1"/>
  <c r="BG395" i="1"/>
  <c r="BG393" i="1"/>
  <c r="BG391" i="1"/>
  <c r="BG389" i="1"/>
  <c r="BG387" i="1"/>
  <c r="BG385" i="1"/>
  <c r="BG383" i="1"/>
  <c r="BG381" i="1"/>
  <c r="BG379" i="1"/>
  <c r="BG377" i="1"/>
  <c r="BG375" i="1"/>
  <c r="BG373" i="1"/>
  <c r="BG371" i="1"/>
  <c r="BG369" i="1"/>
  <c r="BG367" i="1"/>
  <c r="BG365" i="1"/>
  <c r="BG363" i="1"/>
  <c r="BG361" i="1"/>
  <c r="BG359" i="1"/>
  <c r="BG357" i="1"/>
  <c r="BG355" i="1"/>
  <c r="BG353" i="1"/>
  <c r="BG351" i="1"/>
  <c r="BG349" i="1"/>
  <c r="BG347" i="1"/>
  <c r="BG345" i="1"/>
  <c r="BG343" i="1"/>
  <c r="J187" i="1" l="1"/>
  <c r="O187" i="1" s="1"/>
  <c r="F34" i="2"/>
  <c r="J304" i="1"/>
  <c r="R304" i="1" s="1"/>
  <c r="J278" i="1"/>
  <c r="R278" i="1" s="1"/>
  <c r="J225" i="1"/>
  <c r="O225" i="1" s="1"/>
  <c r="I105" i="1"/>
  <c r="W196" i="1" s="1"/>
  <c r="J236" i="1"/>
  <c r="O236" i="1" s="1"/>
  <c r="J315" i="1"/>
  <c r="O315" i="1" s="1"/>
  <c r="J266" i="1"/>
  <c r="O266" i="1" s="1"/>
  <c r="J251" i="1"/>
  <c r="O251" i="1" s="1"/>
  <c r="J168" i="1"/>
  <c r="O168" i="1" s="1"/>
  <c r="J325" i="1"/>
  <c r="O325" i="1" s="1"/>
  <c r="J202" i="1"/>
  <c r="O202" i="1" s="1"/>
  <c r="J283" i="1"/>
  <c r="O283" i="1" s="1"/>
  <c r="J219" i="1"/>
  <c r="O219" i="1" s="1"/>
  <c r="J155" i="1"/>
  <c r="O155" i="1" s="1"/>
  <c r="J205" i="1"/>
  <c r="O205" i="1" s="1"/>
  <c r="J174" i="1"/>
  <c r="K174" i="1" s="1"/>
  <c r="J300" i="1"/>
  <c r="O300" i="1" s="1"/>
  <c r="J172" i="1"/>
  <c r="O172" i="1" s="1"/>
  <c r="J298" i="1"/>
  <c r="O298" i="1" s="1"/>
  <c r="J234" i="1"/>
  <c r="O234" i="1" s="1"/>
  <c r="J170" i="1"/>
  <c r="O170" i="1" s="1"/>
  <c r="J299" i="1"/>
  <c r="O299" i="1" s="1"/>
  <c r="J267" i="1"/>
  <c r="O267" i="1" s="1"/>
  <c r="J235" i="1"/>
  <c r="O235" i="1" s="1"/>
  <c r="J203" i="1"/>
  <c r="O203" i="1" s="1"/>
  <c r="J171" i="1"/>
  <c r="O171" i="1" s="1"/>
  <c r="J269" i="1"/>
  <c r="R269" i="1" s="1"/>
  <c r="J302" i="1"/>
  <c r="P302" i="1" s="1"/>
  <c r="J173" i="1"/>
  <c r="P173" i="1" s="1"/>
  <c r="J237" i="1"/>
  <c r="O237" i="1" s="1"/>
  <c r="J301" i="1"/>
  <c r="R301" i="1" s="1"/>
  <c r="J238" i="1"/>
  <c r="M238" i="1" s="1"/>
  <c r="J308" i="1"/>
  <c r="K308" i="1" s="1"/>
  <c r="J180" i="1"/>
  <c r="M180" i="1" s="1"/>
  <c r="J296" i="1"/>
  <c r="P296" i="1" s="1"/>
  <c r="J232" i="1"/>
  <c r="O232" i="1" s="1"/>
  <c r="J326" i="1"/>
  <c r="O326" i="1" s="1"/>
  <c r="J268" i="1"/>
  <c r="O268" i="1" s="1"/>
  <c r="J204" i="1"/>
  <c r="O204" i="1" s="1"/>
  <c r="J333" i="1"/>
  <c r="O333" i="1" s="1"/>
  <c r="J314" i="1"/>
  <c r="O314" i="1" s="1"/>
  <c r="J282" i="1"/>
  <c r="O282" i="1" s="1"/>
  <c r="J250" i="1"/>
  <c r="O250" i="1" s="1"/>
  <c r="J218" i="1"/>
  <c r="O218" i="1" s="1"/>
  <c r="J186" i="1"/>
  <c r="O186" i="1" s="1"/>
  <c r="J154" i="1"/>
  <c r="O154" i="1" s="1"/>
  <c r="J307" i="1"/>
  <c r="R307" i="1" s="1"/>
  <c r="J291" i="1"/>
  <c r="O291" i="1" s="1"/>
  <c r="J275" i="1"/>
  <c r="M275" i="1" s="1"/>
  <c r="J259" i="1"/>
  <c r="O259" i="1" s="1"/>
  <c r="J243" i="1"/>
  <c r="M243" i="1" s="1"/>
  <c r="J227" i="1"/>
  <c r="O227" i="1" s="1"/>
  <c r="J211" i="1"/>
  <c r="P211" i="1" s="1"/>
  <c r="J195" i="1"/>
  <c r="O195" i="1" s="1"/>
  <c r="J179" i="1"/>
  <c r="K179" i="1" s="1"/>
  <c r="J163" i="1"/>
  <c r="O163" i="1" s="1"/>
  <c r="J189" i="1"/>
  <c r="O189" i="1" s="1"/>
  <c r="J221" i="1"/>
  <c r="M221" i="1" s="1"/>
  <c r="J253" i="1"/>
  <c r="O253" i="1" s="1"/>
  <c r="J285" i="1"/>
  <c r="M285" i="1" s="1"/>
  <c r="J317" i="1"/>
  <c r="O317" i="1" s="1"/>
  <c r="J206" i="1"/>
  <c r="M206" i="1" s="1"/>
  <c r="J270" i="1"/>
  <c r="O270" i="1" s="1"/>
  <c r="J327" i="1"/>
  <c r="P327" i="1" s="1"/>
  <c r="J244" i="1"/>
  <c r="O244" i="1" s="1"/>
  <c r="J184" i="1"/>
  <c r="R184" i="1" s="1"/>
  <c r="J176" i="1"/>
  <c r="R176" i="1" s="1"/>
  <c r="J149" i="1"/>
  <c r="K149" i="1" s="1"/>
  <c r="J209" i="1"/>
  <c r="K209" i="1" s="1"/>
  <c r="J264" i="1"/>
  <c r="O264" i="1" s="1"/>
  <c r="J200" i="1"/>
  <c r="M200" i="1" s="1"/>
  <c r="J334" i="1"/>
  <c r="P334" i="1" s="1"/>
  <c r="J316" i="1"/>
  <c r="P316" i="1" s="1"/>
  <c r="J284" i="1"/>
  <c r="O284" i="1" s="1"/>
  <c r="J252" i="1"/>
  <c r="O252" i="1" s="1"/>
  <c r="J220" i="1"/>
  <c r="R220" i="1" s="1"/>
  <c r="J188" i="1"/>
  <c r="R188" i="1" s="1"/>
  <c r="J156" i="1"/>
  <c r="K156" i="1" s="1"/>
  <c r="J329" i="1"/>
  <c r="R329" i="1" s="1"/>
  <c r="J321" i="1"/>
  <c r="P321" i="1" s="1"/>
  <c r="J306" i="1"/>
  <c r="P306" i="1" s="1"/>
  <c r="J290" i="1"/>
  <c r="R290" i="1" s="1"/>
  <c r="J274" i="1"/>
  <c r="M274" i="1" s="1"/>
  <c r="J258" i="1"/>
  <c r="O258" i="1" s="1"/>
  <c r="J242" i="1"/>
  <c r="R242" i="1" s="1"/>
  <c r="J226" i="1"/>
  <c r="J210" i="1"/>
  <c r="K210" i="1" s="1"/>
  <c r="J194" i="1"/>
  <c r="R194" i="1" s="1"/>
  <c r="J178" i="1"/>
  <c r="K178" i="1" s="1"/>
  <c r="J162" i="1"/>
  <c r="R162" i="1" s="1"/>
  <c r="J319" i="1"/>
  <c r="P319" i="1" s="1"/>
  <c r="J311" i="1"/>
  <c r="M311" i="1" s="1"/>
  <c r="J303" i="1"/>
  <c r="K303" i="1" s="1"/>
  <c r="J295" i="1"/>
  <c r="J287" i="1"/>
  <c r="R287" i="1" s="1"/>
  <c r="J279" i="1"/>
  <c r="P279" i="1" s="1"/>
  <c r="J271" i="1"/>
  <c r="R271" i="1" s="1"/>
  <c r="J263" i="1"/>
  <c r="P263" i="1" s="1"/>
  <c r="J255" i="1"/>
  <c r="K255" i="1" s="1"/>
  <c r="J247" i="1"/>
  <c r="K247" i="1" s="1"/>
  <c r="J239" i="1"/>
  <c r="R239" i="1" s="1"/>
  <c r="J231" i="1"/>
  <c r="J223" i="1"/>
  <c r="R223" i="1" s="1"/>
  <c r="J215" i="1"/>
  <c r="P215" i="1" s="1"/>
  <c r="J207" i="1"/>
  <c r="O207" i="1" s="1"/>
  <c r="J199" i="1"/>
  <c r="M199" i="1" s="1"/>
  <c r="J191" i="1"/>
  <c r="K191" i="1" s="1"/>
  <c r="J183" i="1"/>
  <c r="M183" i="1" s="1"/>
  <c r="J175" i="1"/>
  <c r="M175" i="1" s="1"/>
  <c r="J167" i="1"/>
  <c r="J159" i="1"/>
  <c r="K159" i="1" s="1"/>
  <c r="J151" i="1"/>
  <c r="K151" i="1" s="1"/>
  <c r="J165" i="1"/>
  <c r="P165" i="1" s="1"/>
  <c r="J181" i="1"/>
  <c r="O181" i="1" s="1"/>
  <c r="J197" i="1"/>
  <c r="P197" i="1" s="1"/>
  <c r="J213" i="1"/>
  <c r="P213" i="1" s="1"/>
  <c r="J229" i="1"/>
  <c r="P229" i="1" s="1"/>
  <c r="J245" i="1"/>
  <c r="R245" i="1" s="1"/>
  <c r="J261" i="1"/>
  <c r="K261" i="1" s="1"/>
  <c r="J277" i="1"/>
  <c r="R277" i="1" s="1"/>
  <c r="J293" i="1"/>
  <c r="R293" i="1" s="1"/>
  <c r="J309" i="1"/>
  <c r="K309" i="1" s="1"/>
  <c r="J158" i="1"/>
  <c r="K158" i="1" s="1"/>
  <c r="J190" i="1"/>
  <c r="O190" i="1" s="1"/>
  <c r="J222" i="1"/>
  <c r="R222" i="1" s="1"/>
  <c r="J254" i="1"/>
  <c r="O254" i="1" s="1"/>
  <c r="J286" i="1"/>
  <c r="P286" i="1" s="1"/>
  <c r="J318" i="1"/>
  <c r="O318" i="1" s="1"/>
  <c r="J335" i="1"/>
  <c r="K335" i="1" s="1"/>
  <c r="J212" i="1"/>
  <c r="M212" i="1" s="1"/>
  <c r="J276" i="1"/>
  <c r="O276" i="1" s="1"/>
  <c r="J330" i="1"/>
  <c r="O330" i="1" s="1"/>
  <c r="J248" i="1"/>
  <c r="R248" i="1" s="1"/>
  <c r="J324" i="1"/>
  <c r="R324" i="1" s="1"/>
  <c r="J240" i="1"/>
  <c r="R240" i="1" s="1"/>
  <c r="J224" i="1"/>
  <c r="J322" i="1"/>
  <c r="K322" i="1" s="1"/>
  <c r="J160" i="1"/>
  <c r="R160" i="1" s="1"/>
  <c r="J288" i="1"/>
  <c r="P288" i="1" s="1"/>
  <c r="J182" i="1"/>
  <c r="O182" i="1" s="1"/>
  <c r="J230" i="1"/>
  <c r="O230" i="1" s="1"/>
  <c r="J280" i="1"/>
  <c r="J233" i="1"/>
  <c r="O233" i="1" s="1"/>
  <c r="J157" i="1"/>
  <c r="K157" i="1" s="1"/>
  <c r="J273" i="1"/>
  <c r="J310" i="1"/>
  <c r="K310" i="1" s="1"/>
  <c r="J328" i="1"/>
  <c r="K328" i="1" s="1"/>
  <c r="J164" i="1"/>
  <c r="P164" i="1" s="1"/>
  <c r="J297" i="1"/>
  <c r="O297" i="1" s="1"/>
  <c r="J169" i="1"/>
  <c r="R169" i="1" s="1"/>
  <c r="J272" i="1"/>
  <c r="M272" i="1" s="1"/>
  <c r="J292" i="1"/>
  <c r="P292" i="1" s="1"/>
  <c r="J294" i="1"/>
  <c r="M294" i="1" s="1"/>
  <c r="J166" i="1"/>
  <c r="R166" i="1" s="1"/>
  <c r="J265" i="1"/>
  <c r="K265" i="1" s="1"/>
  <c r="J201" i="1"/>
  <c r="K201" i="1" s="1"/>
  <c r="J257" i="1"/>
  <c r="P257" i="1" s="1"/>
  <c r="J208" i="1"/>
  <c r="M208" i="1" s="1"/>
  <c r="J214" i="1"/>
  <c r="O214" i="1" s="1"/>
  <c r="J177" i="1"/>
  <c r="M177" i="1" s="1"/>
  <c r="J241" i="1"/>
  <c r="O241" i="1" s="1"/>
  <c r="J305" i="1"/>
  <c r="J246" i="1"/>
  <c r="J196" i="1"/>
  <c r="J312" i="1"/>
  <c r="P312" i="1" s="1"/>
  <c r="J256" i="1"/>
  <c r="J332" i="1"/>
  <c r="P332" i="1" s="1"/>
  <c r="J152" i="1"/>
  <c r="P152" i="1" s="1"/>
  <c r="J228" i="1"/>
  <c r="P228" i="1" s="1"/>
  <c r="J323" i="1"/>
  <c r="M323" i="1" s="1"/>
  <c r="J262" i="1"/>
  <c r="M262" i="1" s="1"/>
  <c r="J198" i="1"/>
  <c r="J313" i="1"/>
  <c r="M313" i="1" s="1"/>
  <c r="J281" i="1"/>
  <c r="J249" i="1"/>
  <c r="O249" i="1" s="1"/>
  <c r="J217" i="1"/>
  <c r="K217" i="1" s="1"/>
  <c r="J185" i="1"/>
  <c r="J153" i="1"/>
  <c r="J150" i="1"/>
  <c r="O150" i="1" s="1"/>
  <c r="J260" i="1"/>
  <c r="R260" i="1" s="1"/>
  <c r="J320" i="1"/>
  <c r="K320" i="1" s="1"/>
  <c r="J193" i="1"/>
  <c r="J216" i="1"/>
  <c r="O216" i="1" s="1"/>
  <c r="J192" i="1"/>
  <c r="O192" i="1" s="1"/>
  <c r="J289" i="1"/>
  <c r="R289" i="1" s="1"/>
  <c r="J161" i="1"/>
  <c r="O161" i="1" s="1"/>
  <c r="D618" i="1"/>
  <c r="F79" i="1"/>
  <c r="F36" i="2"/>
  <c r="J62" i="1"/>
  <c r="F83" i="1" s="1"/>
  <c r="F74" i="1"/>
  <c r="H618" i="1"/>
  <c r="F618" i="1"/>
  <c r="F66" i="1"/>
  <c r="F28" i="2" s="1"/>
  <c r="Z557" i="1"/>
  <c r="Z565" i="1" s="1"/>
  <c r="F105" i="2"/>
  <c r="Z563" i="1"/>
  <c r="F108" i="2"/>
  <c r="R331" i="1"/>
  <c r="K331" i="1"/>
  <c r="M331" i="1"/>
  <c r="P331" i="1"/>
  <c r="K225" i="1"/>
  <c r="BG340" i="1"/>
  <c r="M187" i="1" l="1"/>
  <c r="K187" i="1"/>
  <c r="P187" i="1"/>
  <c r="M278" i="1"/>
  <c r="O278" i="1"/>
  <c r="P278" i="1"/>
  <c r="P304" i="1"/>
  <c r="R187" i="1"/>
  <c r="O304" i="1"/>
  <c r="R225" i="1"/>
  <c r="K278" i="1"/>
  <c r="M225" i="1"/>
  <c r="K304" i="1"/>
  <c r="P225" i="1"/>
  <c r="M304" i="1"/>
  <c r="R283" i="1"/>
  <c r="W290" i="1"/>
  <c r="M161" i="1"/>
  <c r="R161" i="1"/>
  <c r="O240" i="1"/>
  <c r="M192" i="1"/>
  <c r="K192" i="1"/>
  <c r="P289" i="1"/>
  <c r="W319" i="1"/>
  <c r="W247" i="1"/>
  <c r="W152" i="1"/>
  <c r="W281" i="1"/>
  <c r="W234" i="1"/>
  <c r="W257" i="1"/>
  <c r="W187" i="1"/>
  <c r="M171" i="1"/>
  <c r="W210" i="1"/>
  <c r="W228" i="1"/>
  <c r="W309" i="1"/>
  <c r="W272" i="1"/>
  <c r="W217" i="1"/>
  <c r="W241" i="1"/>
  <c r="P168" i="1"/>
  <c r="R266" i="1"/>
  <c r="M266" i="1"/>
  <c r="W284" i="1"/>
  <c r="W163" i="1"/>
  <c r="W206" i="1"/>
  <c r="W232" i="1"/>
  <c r="W262" i="1"/>
  <c r="W149" i="1"/>
  <c r="W275" i="1"/>
  <c r="W297" i="1"/>
  <c r="W280" i="1"/>
  <c r="W220" i="1"/>
  <c r="W251" i="1"/>
  <c r="W155" i="1"/>
  <c r="W268" i="1"/>
  <c r="K227" i="1"/>
  <c r="W178" i="1"/>
  <c r="W201" i="1"/>
  <c r="W321" i="1"/>
  <c r="W283" i="1"/>
  <c r="W332" i="1"/>
  <c r="W197" i="1"/>
  <c r="W191" i="1"/>
  <c r="W183" i="1"/>
  <c r="W311" i="1"/>
  <c r="W181" i="1"/>
  <c r="W198" i="1"/>
  <c r="W324" i="1"/>
  <c r="W212" i="1"/>
  <c r="W267" i="1"/>
  <c r="W151" i="1"/>
  <c r="W288" i="1"/>
  <c r="W282" i="1"/>
  <c r="W258" i="1"/>
  <c r="W236" i="1"/>
  <c r="W286" i="1"/>
  <c r="W323" i="1"/>
  <c r="W334" i="1"/>
  <c r="W239" i="1"/>
  <c r="P266" i="1"/>
  <c r="K205" i="1"/>
  <c r="P255" i="1"/>
  <c r="M236" i="1"/>
  <c r="P202" i="1"/>
  <c r="K219" i="1"/>
  <c r="R168" i="1"/>
  <c r="P203" i="1"/>
  <c r="M168" i="1"/>
  <c r="R317" i="1"/>
  <c r="R205" i="1"/>
  <c r="K236" i="1"/>
  <c r="P298" i="1"/>
  <c r="K266" i="1"/>
  <c r="R236" i="1"/>
  <c r="M202" i="1"/>
  <c r="P236" i="1"/>
  <c r="R202" i="1"/>
  <c r="M269" i="1"/>
  <c r="O269" i="1"/>
  <c r="R173" i="1"/>
  <c r="W266" i="1"/>
  <c r="W190" i="1"/>
  <c r="W303" i="1"/>
  <c r="W306" i="1"/>
  <c r="W256" i="1"/>
  <c r="W318" i="1"/>
  <c r="W175" i="1"/>
  <c r="W216" i="1"/>
  <c r="W254" i="1"/>
  <c r="W325" i="1"/>
  <c r="W259" i="1"/>
  <c r="W265" i="1"/>
  <c r="W204" i="1"/>
  <c r="W328" i="1"/>
  <c r="W205" i="1"/>
  <c r="W195" i="1"/>
  <c r="W315" i="1"/>
  <c r="W260" i="1"/>
  <c r="W177" i="1"/>
  <c r="W222" i="1"/>
  <c r="W229" i="1"/>
  <c r="W335" i="1"/>
  <c r="W207" i="1"/>
  <c r="W274" i="1"/>
  <c r="W300" i="1"/>
  <c r="W242" i="1"/>
  <c r="W249" i="1"/>
  <c r="W316" i="1"/>
  <c r="W188" i="1"/>
  <c r="W233" i="1"/>
  <c r="W314" i="1"/>
  <c r="W250" i="1"/>
  <c r="W186" i="1"/>
  <c r="W301" i="1"/>
  <c r="W173" i="1"/>
  <c r="W224" i="1"/>
  <c r="W307" i="1"/>
  <c r="W243" i="1"/>
  <c r="W179" i="1"/>
  <c r="W285" i="1"/>
  <c r="W157" i="1"/>
  <c r="W208" i="1"/>
  <c r="W299" i="1"/>
  <c r="W235" i="1"/>
  <c r="W171" i="1"/>
  <c r="W308" i="1"/>
  <c r="W244" i="1"/>
  <c r="W180" i="1"/>
  <c r="W289" i="1"/>
  <c r="W225" i="1"/>
  <c r="W161" i="1"/>
  <c r="W310" i="1"/>
  <c r="W278" i="1"/>
  <c r="W246" i="1"/>
  <c r="W214" i="1"/>
  <c r="W182" i="1"/>
  <c r="W154" i="1"/>
  <c r="W277" i="1"/>
  <c r="W213" i="1"/>
  <c r="W329" i="1"/>
  <c r="W264" i="1"/>
  <c r="W200" i="1"/>
  <c r="W327" i="1"/>
  <c r="W295" i="1"/>
  <c r="W263" i="1"/>
  <c r="W231" i="1"/>
  <c r="W199" i="1"/>
  <c r="W167" i="1"/>
  <c r="W159" i="1"/>
  <c r="W223" i="1"/>
  <c r="W287" i="1"/>
  <c r="W184" i="1"/>
  <c r="W312" i="1"/>
  <c r="W261" i="1"/>
  <c r="W174" i="1"/>
  <c r="W238" i="1"/>
  <c r="W302" i="1"/>
  <c r="W209" i="1"/>
  <c r="W164" i="1"/>
  <c r="W292" i="1"/>
  <c r="W219" i="1"/>
  <c r="W176" i="1"/>
  <c r="W253" i="1"/>
  <c r="W227" i="1"/>
  <c r="W192" i="1"/>
  <c r="W269" i="1"/>
  <c r="W150" i="1"/>
  <c r="W313" i="1"/>
  <c r="W156" i="1"/>
  <c r="W226" i="1"/>
  <c r="R325" i="1"/>
  <c r="P234" i="1"/>
  <c r="R315" i="1"/>
  <c r="P155" i="1"/>
  <c r="W172" i="1"/>
  <c r="W320" i="1"/>
  <c r="W330" i="1"/>
  <c r="W298" i="1"/>
  <c r="W170" i="1"/>
  <c r="W291" i="1"/>
  <c r="W304" i="1"/>
  <c r="W153" i="1"/>
  <c r="W273" i="1"/>
  <c r="W270" i="1"/>
  <c r="W326" i="1"/>
  <c r="W248" i="1"/>
  <c r="W255" i="1"/>
  <c r="P174" i="1"/>
  <c r="W215" i="1"/>
  <c r="W279" i="1"/>
  <c r="W168" i="1"/>
  <c r="W296" i="1"/>
  <c r="W245" i="1"/>
  <c r="W166" i="1"/>
  <c r="W230" i="1"/>
  <c r="W294" i="1"/>
  <c r="W193" i="1"/>
  <c r="W322" i="1"/>
  <c r="W276" i="1"/>
  <c r="W203" i="1"/>
  <c r="W331" i="1"/>
  <c r="W221" i="1"/>
  <c r="W211" i="1"/>
  <c r="W160" i="1"/>
  <c r="W237" i="1"/>
  <c r="W218" i="1"/>
  <c r="W169" i="1"/>
  <c r="W252" i="1"/>
  <c r="W333" i="1"/>
  <c r="W162" i="1"/>
  <c r="W271" i="1"/>
  <c r="W158" i="1"/>
  <c r="W305" i="1"/>
  <c r="W189" i="1"/>
  <c r="W202" i="1"/>
  <c r="W185" i="1"/>
  <c r="W240" i="1"/>
  <c r="W293" i="1"/>
  <c r="W165" i="1"/>
  <c r="W194" i="1"/>
  <c r="W317" i="1"/>
  <c r="M283" i="1"/>
  <c r="P325" i="1"/>
  <c r="O327" i="1"/>
  <c r="O285" i="1"/>
  <c r="M182" i="1"/>
  <c r="P237" i="1"/>
  <c r="K333" i="1"/>
  <c r="P291" i="1"/>
  <c r="M251" i="1"/>
  <c r="M155" i="1"/>
  <c r="K283" i="1"/>
  <c r="P154" i="1"/>
  <c r="P238" i="1"/>
  <c r="K180" i="1"/>
  <c r="R238" i="1"/>
  <c r="R174" i="1"/>
  <c r="M315" i="1"/>
  <c r="P235" i="1"/>
  <c r="R171" i="1"/>
  <c r="M232" i="1"/>
  <c r="P172" i="1"/>
  <c r="K325" i="1"/>
  <c r="P218" i="1"/>
  <c r="K315" i="1"/>
  <c r="K299" i="1"/>
  <c r="P283" i="1"/>
  <c r="K251" i="1"/>
  <c r="K235" i="1"/>
  <c r="M163" i="1"/>
  <c r="K155" i="1"/>
  <c r="R268" i="1"/>
  <c r="R172" i="1"/>
  <c r="R282" i="1"/>
  <c r="R234" i="1"/>
  <c r="P315" i="1"/>
  <c r="R251" i="1"/>
  <c r="M325" i="1"/>
  <c r="R195" i="1"/>
  <c r="M327" i="1"/>
  <c r="M174" i="1"/>
  <c r="M237" i="1"/>
  <c r="R157" i="1"/>
  <c r="R258" i="1"/>
  <c r="O180" i="1"/>
  <c r="R302" i="1"/>
  <c r="O277" i="1"/>
  <c r="R237" i="1"/>
  <c r="O174" i="1"/>
  <c r="K172" i="1"/>
  <c r="M299" i="1"/>
  <c r="P251" i="1"/>
  <c r="R155" i="1"/>
  <c r="R221" i="1"/>
  <c r="R285" i="1"/>
  <c r="P184" i="1"/>
  <c r="K206" i="1"/>
  <c r="K284" i="1"/>
  <c r="K168" i="1"/>
  <c r="K202" i="1"/>
  <c r="M267" i="1"/>
  <c r="M219" i="1"/>
  <c r="M170" i="1"/>
  <c r="R219" i="1"/>
  <c r="M205" i="1"/>
  <c r="P200" i="1"/>
  <c r="K230" i="1"/>
  <c r="R308" i="1"/>
  <c r="R298" i="1"/>
  <c r="K269" i="1"/>
  <c r="P205" i="1"/>
  <c r="P219" i="1"/>
  <c r="O201" i="1"/>
  <c r="K300" i="1"/>
  <c r="P170" i="1"/>
  <c r="K203" i="1"/>
  <c r="R300" i="1"/>
  <c r="R288" i="1"/>
  <c r="M173" i="1"/>
  <c r="P300" i="1"/>
  <c r="K298" i="1"/>
  <c r="K170" i="1"/>
  <c r="P267" i="1"/>
  <c r="M203" i="1"/>
  <c r="M298" i="1"/>
  <c r="M286" i="1"/>
  <c r="K267" i="1"/>
  <c r="R276" i="1"/>
  <c r="P308" i="1"/>
  <c r="M301" i="1"/>
  <c r="P269" i="1"/>
  <c r="R253" i="1"/>
  <c r="K296" i="1"/>
  <c r="P252" i="1"/>
  <c r="M271" i="1"/>
  <c r="M270" i="1"/>
  <c r="M300" i="1"/>
  <c r="P253" i="1"/>
  <c r="M306" i="1"/>
  <c r="K301" i="1"/>
  <c r="K175" i="1"/>
  <c r="P274" i="1"/>
  <c r="M303" i="1"/>
  <c r="O229" i="1"/>
  <c r="R170" i="1"/>
  <c r="R267" i="1"/>
  <c r="R203" i="1"/>
  <c r="K268" i="1"/>
  <c r="M172" i="1"/>
  <c r="P282" i="1"/>
  <c r="K234" i="1"/>
  <c r="K154" i="1"/>
  <c r="R299" i="1"/>
  <c r="P259" i="1"/>
  <c r="M235" i="1"/>
  <c r="M195" i="1"/>
  <c r="K171" i="1"/>
  <c r="P232" i="1"/>
  <c r="P333" i="1"/>
  <c r="R218" i="1"/>
  <c r="P299" i="1"/>
  <c r="R235" i="1"/>
  <c r="P171" i="1"/>
  <c r="R259" i="1"/>
  <c r="O292" i="1"/>
  <c r="M184" i="1"/>
  <c r="P180" i="1"/>
  <c r="K302" i="1"/>
  <c r="P182" i="1"/>
  <c r="K237" i="1"/>
  <c r="K264" i="1"/>
  <c r="M310" i="1"/>
  <c r="R180" i="1"/>
  <c r="R327" i="1"/>
  <c r="M302" i="1"/>
  <c r="O302" i="1"/>
  <c r="K238" i="1"/>
  <c r="O238" i="1"/>
  <c r="K190" i="1"/>
  <c r="K221" i="1"/>
  <c r="R156" i="1"/>
  <c r="M149" i="1"/>
  <c r="K215" i="1"/>
  <c r="M151" i="1"/>
  <c r="M234" i="1"/>
  <c r="P326" i="1"/>
  <c r="P204" i="1"/>
  <c r="R314" i="1"/>
  <c r="P250" i="1"/>
  <c r="P186" i="1"/>
  <c r="K307" i="1"/>
  <c r="K275" i="1"/>
  <c r="K243" i="1"/>
  <c r="M211" i="1"/>
  <c r="M179" i="1"/>
  <c r="R261" i="1"/>
  <c r="M314" i="1"/>
  <c r="P243" i="1"/>
  <c r="P293" i="1"/>
  <c r="P301" i="1"/>
  <c r="K173" i="1"/>
  <c r="P178" i="1"/>
  <c r="M207" i="1"/>
  <c r="M308" i="1"/>
  <c r="O308" i="1"/>
  <c r="P222" i="1"/>
  <c r="R158" i="1"/>
  <c r="O197" i="1"/>
  <c r="M191" i="1"/>
  <c r="O322" i="1"/>
  <c r="O301" i="1"/>
  <c r="O173" i="1"/>
  <c r="O312" i="1"/>
  <c r="M335" i="1"/>
  <c r="M276" i="1"/>
  <c r="P158" i="1"/>
  <c r="M326" i="1"/>
  <c r="R186" i="1"/>
  <c r="P307" i="1"/>
  <c r="P179" i="1"/>
  <c r="R286" i="1"/>
  <c r="M165" i="1"/>
  <c r="K329" i="1"/>
  <c r="M242" i="1"/>
  <c r="R303" i="1"/>
  <c r="M239" i="1"/>
  <c r="P322" i="1"/>
  <c r="M244" i="1"/>
  <c r="K293" i="1"/>
  <c r="M261" i="1"/>
  <c r="O178" i="1"/>
  <c r="M287" i="1"/>
  <c r="R296" i="1"/>
  <c r="P287" i="1"/>
  <c r="M210" i="1"/>
  <c r="M209" i="1"/>
  <c r="O319" i="1"/>
  <c r="M188" i="1"/>
  <c r="O335" i="1"/>
  <c r="O165" i="1"/>
  <c r="O176" i="1"/>
  <c r="K326" i="1"/>
  <c r="M204" i="1"/>
  <c r="K314" i="1"/>
  <c r="K250" i="1"/>
  <c r="K186" i="1"/>
  <c r="P275" i="1"/>
  <c r="K211" i="1"/>
  <c r="R326" i="1"/>
  <c r="R204" i="1"/>
  <c r="P314" i="1"/>
  <c r="R250" i="1"/>
  <c r="M186" i="1"/>
  <c r="K248" i="1"/>
  <c r="R335" i="1"/>
  <c r="M222" i="1"/>
  <c r="R229" i="1"/>
  <c r="K204" i="1"/>
  <c r="M250" i="1"/>
  <c r="P248" i="1"/>
  <c r="P335" i="1"/>
  <c r="K229" i="1"/>
  <c r="P244" i="1"/>
  <c r="R294" i="1"/>
  <c r="P233" i="1"/>
  <c r="P189" i="1"/>
  <c r="K188" i="1"/>
  <c r="K223" i="1"/>
  <c r="R191" i="1"/>
  <c r="P159" i="1"/>
  <c r="O328" i="1"/>
  <c r="O228" i="1"/>
  <c r="O316" i="1"/>
  <c r="K242" i="1"/>
  <c r="M223" i="1"/>
  <c r="M159" i="1"/>
  <c r="M296" i="1"/>
  <c r="P239" i="1"/>
  <c r="K288" i="1"/>
  <c r="M229" i="1"/>
  <c r="O296" i="1"/>
  <c r="K177" i="1"/>
  <c r="K232" i="1"/>
  <c r="M268" i="1"/>
  <c r="R333" i="1"/>
  <c r="K282" i="1"/>
  <c r="K218" i="1"/>
  <c r="R154" i="1"/>
  <c r="K291" i="1"/>
  <c r="K259" i="1"/>
  <c r="M227" i="1"/>
  <c r="K195" i="1"/>
  <c r="K163" i="1"/>
  <c r="R330" i="1"/>
  <c r="P318" i="1"/>
  <c r="M254" i="1"/>
  <c r="R190" i="1"/>
  <c r="R309" i="1"/>
  <c r="R213" i="1"/>
  <c r="P181" i="1"/>
  <c r="R232" i="1"/>
  <c r="P268" i="1"/>
  <c r="M333" i="1"/>
  <c r="M282" i="1"/>
  <c r="M218" i="1"/>
  <c r="M154" i="1"/>
  <c r="M291" i="1"/>
  <c r="M259" i="1"/>
  <c r="P227" i="1"/>
  <c r="P195" i="1"/>
  <c r="P163" i="1"/>
  <c r="R291" i="1"/>
  <c r="R227" i="1"/>
  <c r="R163" i="1"/>
  <c r="P206" i="1"/>
  <c r="P166" i="1"/>
  <c r="K285" i="1"/>
  <c r="P221" i="1"/>
  <c r="K169" i="1"/>
  <c r="P149" i="1"/>
  <c r="R284" i="1"/>
  <c r="K194" i="1"/>
  <c r="R263" i="1"/>
  <c r="K184" i="1"/>
  <c r="O184" i="1"/>
  <c r="K327" i="1"/>
  <c r="R206" i="1"/>
  <c r="O206" i="1"/>
  <c r="M330" i="1"/>
  <c r="O208" i="1"/>
  <c r="K208" i="1"/>
  <c r="P169" i="1"/>
  <c r="P285" i="1"/>
  <c r="O221" i="1"/>
  <c r="M284" i="1"/>
  <c r="R149" i="1"/>
  <c r="M309" i="1"/>
  <c r="O149" i="1"/>
  <c r="O309" i="1"/>
  <c r="O185" i="1"/>
  <c r="R185" i="1"/>
  <c r="P313" i="1"/>
  <c r="K313" i="1"/>
  <c r="R246" i="1"/>
  <c r="M246" i="1"/>
  <c r="R272" i="1"/>
  <c r="K272" i="1"/>
  <c r="K273" i="1"/>
  <c r="P273" i="1"/>
  <c r="R233" i="1"/>
  <c r="K233" i="1"/>
  <c r="M233" i="1"/>
  <c r="M230" i="1"/>
  <c r="P230" i="1"/>
  <c r="R230" i="1"/>
  <c r="R322" i="1"/>
  <c r="M322" i="1"/>
  <c r="M240" i="1"/>
  <c r="K240" i="1"/>
  <c r="P240" i="1"/>
  <c r="O248" i="1"/>
  <c r="M248" i="1"/>
  <c r="K276" i="1"/>
  <c r="P276" i="1"/>
  <c r="K286" i="1"/>
  <c r="O286" i="1"/>
  <c r="O222" i="1"/>
  <c r="K222" i="1"/>
  <c r="O158" i="1"/>
  <c r="M158" i="1"/>
  <c r="O293" i="1"/>
  <c r="M293" i="1"/>
  <c r="O261" i="1"/>
  <c r="P261" i="1"/>
  <c r="K197" i="1"/>
  <c r="R197" i="1"/>
  <c r="M197" i="1"/>
  <c r="R165" i="1"/>
  <c r="K165" i="1"/>
  <c r="O159" i="1"/>
  <c r="R159" i="1"/>
  <c r="P175" i="1"/>
  <c r="O175" i="1"/>
  <c r="R175" i="1"/>
  <c r="O191" i="1"/>
  <c r="P191" i="1"/>
  <c r="K207" i="1"/>
  <c r="P207" i="1"/>
  <c r="R207" i="1"/>
  <c r="O223" i="1"/>
  <c r="P223" i="1"/>
  <c r="O239" i="1"/>
  <c r="K239" i="1"/>
  <c r="O255" i="1"/>
  <c r="M255" i="1"/>
  <c r="R255" i="1"/>
  <c r="K271" i="1"/>
  <c r="P271" i="1"/>
  <c r="O271" i="1"/>
  <c r="O287" i="1"/>
  <c r="K287" i="1"/>
  <c r="P303" i="1"/>
  <c r="O303" i="1"/>
  <c r="K319" i="1"/>
  <c r="R319" i="1"/>
  <c r="M319" i="1"/>
  <c r="M178" i="1"/>
  <c r="R178" i="1"/>
  <c r="P210" i="1"/>
  <c r="O210" i="1"/>
  <c r="R210" i="1"/>
  <c r="P242" i="1"/>
  <c r="O242" i="1"/>
  <c r="O274" i="1"/>
  <c r="K274" i="1"/>
  <c r="R274" i="1"/>
  <c r="K306" i="1"/>
  <c r="O306" i="1"/>
  <c r="R306" i="1"/>
  <c r="O329" i="1"/>
  <c r="M329" i="1"/>
  <c r="P329" i="1"/>
  <c r="P188" i="1"/>
  <c r="O188" i="1"/>
  <c r="K252" i="1"/>
  <c r="M252" i="1"/>
  <c r="R252" i="1"/>
  <c r="R316" i="1"/>
  <c r="M316" i="1"/>
  <c r="K316" i="1"/>
  <c r="R200" i="1"/>
  <c r="O200" i="1"/>
  <c r="K200" i="1"/>
  <c r="R209" i="1"/>
  <c r="O209" i="1"/>
  <c r="P209" i="1"/>
  <c r="K176" i="1"/>
  <c r="P176" i="1"/>
  <c r="M176" i="1"/>
  <c r="R244" i="1"/>
  <c r="K244" i="1"/>
  <c r="R270" i="1"/>
  <c r="P270" i="1"/>
  <c r="K270" i="1"/>
  <c r="P317" i="1"/>
  <c r="M317" i="1"/>
  <c r="K317" i="1"/>
  <c r="M253" i="1"/>
  <c r="K253" i="1"/>
  <c r="M189" i="1"/>
  <c r="K189" i="1"/>
  <c r="R189" i="1"/>
  <c r="O179" i="1"/>
  <c r="R179" i="1"/>
  <c r="O211" i="1"/>
  <c r="R211" i="1"/>
  <c r="O243" i="1"/>
  <c r="R243" i="1"/>
  <c r="O275" i="1"/>
  <c r="R275" i="1"/>
  <c r="O307" i="1"/>
  <c r="M307" i="1"/>
  <c r="P216" i="1"/>
  <c r="K193" i="1"/>
  <c r="M193" i="1"/>
  <c r="K260" i="1"/>
  <c r="P260" i="1"/>
  <c r="K153" i="1"/>
  <c r="M153" i="1"/>
  <c r="O217" i="1"/>
  <c r="M217" i="1"/>
  <c r="O281" i="1"/>
  <c r="M281" i="1"/>
  <c r="P198" i="1"/>
  <c r="K198" i="1"/>
  <c r="K323" i="1"/>
  <c r="R323" i="1"/>
  <c r="O323" i="1"/>
  <c r="P323" i="1"/>
  <c r="O152" i="1"/>
  <c r="R152" i="1"/>
  <c r="M152" i="1"/>
  <c r="R256" i="1"/>
  <c r="O256" i="1"/>
  <c r="K256" i="1"/>
  <c r="M196" i="1"/>
  <c r="O196" i="1"/>
  <c r="K196" i="1"/>
  <c r="R305" i="1"/>
  <c r="M305" i="1"/>
  <c r="O305" i="1"/>
  <c r="P305" i="1"/>
  <c r="O177" i="1"/>
  <c r="P177" i="1"/>
  <c r="P208" i="1"/>
  <c r="R208" i="1"/>
  <c r="P201" i="1"/>
  <c r="R201" i="1"/>
  <c r="O166" i="1"/>
  <c r="K166" i="1"/>
  <c r="M292" i="1"/>
  <c r="R292" i="1"/>
  <c r="M164" i="1"/>
  <c r="R164" i="1"/>
  <c r="O310" i="1"/>
  <c r="P310" i="1"/>
  <c r="R310" i="1"/>
  <c r="O157" i="1"/>
  <c r="M157" i="1"/>
  <c r="K280" i="1"/>
  <c r="P280" i="1"/>
  <c r="P160" i="1"/>
  <c r="O160" i="1"/>
  <c r="K160" i="1"/>
  <c r="R224" i="1"/>
  <c r="O224" i="1"/>
  <c r="P224" i="1"/>
  <c r="P324" i="1"/>
  <c r="M324" i="1"/>
  <c r="O212" i="1"/>
  <c r="K212" i="1"/>
  <c r="M318" i="1"/>
  <c r="K318" i="1"/>
  <c r="P254" i="1"/>
  <c r="K254" i="1"/>
  <c r="M277" i="1"/>
  <c r="K277" i="1"/>
  <c r="P245" i="1"/>
  <c r="O245" i="1"/>
  <c r="M245" i="1"/>
  <c r="M213" i="1"/>
  <c r="O213" i="1"/>
  <c r="R181" i="1"/>
  <c r="K181" i="1"/>
  <c r="O151" i="1"/>
  <c r="P151" i="1"/>
  <c r="O167" i="1"/>
  <c r="K167" i="1"/>
  <c r="M167" i="1"/>
  <c r="O183" i="1"/>
  <c r="K183" i="1"/>
  <c r="O199" i="1"/>
  <c r="K199" i="1"/>
  <c r="R199" i="1"/>
  <c r="O215" i="1"/>
  <c r="M215" i="1"/>
  <c r="O231" i="1"/>
  <c r="K231" i="1"/>
  <c r="O247" i="1"/>
  <c r="R247" i="1"/>
  <c r="P247" i="1"/>
  <c r="M263" i="1"/>
  <c r="O263" i="1"/>
  <c r="K263" i="1"/>
  <c r="O279" i="1"/>
  <c r="K279" i="1"/>
  <c r="M279" i="1"/>
  <c r="M295" i="1"/>
  <c r="O295" i="1"/>
  <c r="R295" i="1"/>
  <c r="O311" i="1"/>
  <c r="P311" i="1"/>
  <c r="K311" i="1"/>
  <c r="P162" i="1"/>
  <c r="O162" i="1"/>
  <c r="M162" i="1"/>
  <c r="O194" i="1"/>
  <c r="M194" i="1"/>
  <c r="P194" i="1"/>
  <c r="M226" i="1"/>
  <c r="K226" i="1"/>
  <c r="K258" i="1"/>
  <c r="P258" i="1"/>
  <c r="K290" i="1"/>
  <c r="P290" i="1"/>
  <c r="M321" i="1"/>
  <c r="O321" i="1"/>
  <c r="M156" i="1"/>
  <c r="O156" i="1"/>
  <c r="O220" i="1"/>
  <c r="K220" i="1"/>
  <c r="O334" i="1"/>
  <c r="R334" i="1"/>
  <c r="M160" i="1"/>
  <c r="K324" i="1"/>
  <c r="P330" i="1"/>
  <c r="R212" i="1"/>
  <c r="R318" i="1"/>
  <c r="R254" i="1"/>
  <c r="M190" i="1"/>
  <c r="P309" i="1"/>
  <c r="P277" i="1"/>
  <c r="K245" i="1"/>
  <c r="K213" i="1"/>
  <c r="M181" i="1"/>
  <c r="O280" i="1"/>
  <c r="O164" i="1"/>
  <c r="M280" i="1"/>
  <c r="K292" i="1"/>
  <c r="K182" i="1"/>
  <c r="M166" i="1"/>
  <c r="M201" i="1"/>
  <c r="M169" i="1"/>
  <c r="P157" i="1"/>
  <c r="K224" i="1"/>
  <c r="M264" i="1"/>
  <c r="K334" i="1"/>
  <c r="P284" i="1"/>
  <c r="P220" i="1"/>
  <c r="P156" i="1"/>
  <c r="K321" i="1"/>
  <c r="M290" i="1"/>
  <c r="M258" i="1"/>
  <c r="P226" i="1"/>
  <c r="R311" i="1"/>
  <c r="K295" i="1"/>
  <c r="M247" i="1"/>
  <c r="R231" i="1"/>
  <c r="P183" i="1"/>
  <c r="R167" i="1"/>
  <c r="K164" i="1"/>
  <c r="R280" i="1"/>
  <c r="P281" i="1"/>
  <c r="R198" i="1"/>
  <c r="P256" i="1"/>
  <c r="R196" i="1"/>
  <c r="K305" i="1"/>
  <c r="K330" i="1"/>
  <c r="P212" i="1"/>
  <c r="P190" i="1"/>
  <c r="P264" i="1"/>
  <c r="R226" i="1"/>
  <c r="M231" i="1"/>
  <c r="R215" i="1"/>
  <c r="P199" i="1"/>
  <c r="R183" i="1"/>
  <c r="P167" i="1"/>
  <c r="R151" i="1"/>
  <c r="O169" i="1"/>
  <c r="M224" i="1"/>
  <c r="P295" i="1"/>
  <c r="K162" i="1"/>
  <c r="R321" i="1"/>
  <c r="M220" i="1"/>
  <c r="M334" i="1"/>
  <c r="R182" i="1"/>
  <c r="R279" i="1"/>
  <c r="O226" i="1"/>
  <c r="O290" i="1"/>
  <c r="R264" i="1"/>
  <c r="K281" i="1"/>
  <c r="R177" i="1"/>
  <c r="M256" i="1"/>
  <c r="M260" i="1"/>
  <c r="K152" i="1"/>
  <c r="O324" i="1"/>
  <c r="P231" i="1"/>
  <c r="R153" i="1"/>
  <c r="P265" i="1"/>
  <c r="M320" i="1"/>
  <c r="P262" i="1"/>
  <c r="R265" i="1"/>
  <c r="K246" i="1"/>
  <c r="K332" i="1"/>
  <c r="P214" i="1"/>
  <c r="P320" i="1"/>
  <c r="O320" i="1"/>
  <c r="R217" i="1"/>
  <c r="O193" i="1"/>
  <c r="P196" i="1"/>
  <c r="R281" i="1"/>
  <c r="R193" i="1"/>
  <c r="P153" i="1"/>
  <c r="O260" i="1"/>
  <c r="O153" i="1"/>
  <c r="M198" i="1"/>
  <c r="P217" i="1"/>
  <c r="O198" i="1"/>
  <c r="P193" i="1"/>
  <c r="M288" i="1"/>
  <c r="O288" i="1"/>
  <c r="O272" i="1"/>
  <c r="O294" i="1"/>
  <c r="M297" i="1"/>
  <c r="K294" i="1"/>
  <c r="M328" i="1"/>
  <c r="R150" i="1"/>
  <c r="O313" i="1"/>
  <c r="M228" i="1"/>
  <c r="R332" i="1"/>
  <c r="M312" i="1"/>
  <c r="O246" i="1"/>
  <c r="O257" i="1"/>
  <c r="M257" i="1"/>
  <c r="K297" i="1"/>
  <c r="R273" i="1"/>
  <c r="R249" i="1"/>
  <c r="K241" i="1"/>
  <c r="M185" i="1"/>
  <c r="P249" i="1"/>
  <c r="R228" i="1"/>
  <c r="M249" i="1"/>
  <c r="M289" i="1"/>
  <c r="R192" i="1"/>
  <c r="P192" i="1"/>
  <c r="P328" i="1"/>
  <c r="P297" i="1"/>
  <c r="M273" i="1"/>
  <c r="M265" i="1"/>
  <c r="P294" i="1"/>
  <c r="P272" i="1"/>
  <c r="R328" i="1"/>
  <c r="R320" i="1"/>
  <c r="M150" i="1"/>
  <c r="R313" i="1"/>
  <c r="K262" i="1"/>
  <c r="O262" i="1"/>
  <c r="K228" i="1"/>
  <c r="M332" i="1"/>
  <c r="R312" i="1"/>
  <c r="P246" i="1"/>
  <c r="R297" i="1"/>
  <c r="K257" i="1"/>
  <c r="R257" i="1"/>
  <c r="O265" i="1"/>
  <c r="O273" i="1"/>
  <c r="P150" i="1"/>
  <c r="K249" i="1"/>
  <c r="P241" i="1"/>
  <c r="K185" i="1"/>
  <c r="K312" i="1"/>
  <c r="R216" i="1"/>
  <c r="R262" i="1"/>
  <c r="K150" i="1"/>
  <c r="R241" i="1"/>
  <c r="K216" i="1"/>
  <c r="M241" i="1"/>
  <c r="P185" i="1"/>
  <c r="M216" i="1"/>
  <c r="M214" i="1"/>
  <c r="K214" i="1"/>
  <c r="O332" i="1"/>
  <c r="R214" i="1"/>
  <c r="K289" i="1"/>
  <c r="O289" i="1"/>
  <c r="K161" i="1"/>
  <c r="P161" i="1"/>
  <c r="N62" i="1"/>
  <c r="K618" i="1" s="1"/>
  <c r="F37" i="2"/>
  <c r="N60" i="1"/>
  <c r="F35" i="2"/>
  <c r="F118" i="2"/>
  <c r="D620" i="1"/>
  <c r="F119" i="2" s="1"/>
  <c r="F130" i="2"/>
  <c r="H620" i="1"/>
  <c r="F131" i="2" s="1"/>
  <c r="F124" i="2"/>
  <c r="F620" i="1"/>
  <c r="F125" i="2" s="1"/>
  <c r="N58" i="1"/>
  <c r="F32" i="2"/>
  <c r="AC571" i="1"/>
  <c r="AD571" i="1" s="1"/>
  <c r="F110" i="2"/>
  <c r="X331" i="1"/>
  <c r="BH342" i="1"/>
  <c r="AC561" i="1"/>
  <c r="AC567" i="1"/>
  <c r="AC569" i="1"/>
  <c r="AC549" i="1"/>
  <c r="AC565" i="1"/>
  <c r="AC537" i="1"/>
  <c r="AC553" i="1"/>
  <c r="AC551" i="1"/>
  <c r="AC545" i="1"/>
  <c r="AC559" i="1"/>
  <c r="AC533" i="1"/>
  <c r="AC543" i="1"/>
  <c r="AC539" i="1"/>
  <c r="AC555" i="1"/>
  <c r="AC535" i="1"/>
  <c r="AC557" i="1"/>
  <c r="AC541" i="1"/>
  <c r="AC563" i="1"/>
  <c r="AC547" i="1"/>
  <c r="AC531" i="1"/>
  <c r="BH476" i="1"/>
  <c r="BH428" i="1"/>
  <c r="BH460" i="1"/>
  <c r="BH395" i="1"/>
  <c r="BH468" i="1"/>
  <c r="BH444" i="1"/>
  <c r="BH411" i="1"/>
  <c r="BH369" i="1"/>
  <c r="BH472" i="1"/>
  <c r="BH464" i="1"/>
  <c r="BH452" i="1"/>
  <c r="BH436" i="1"/>
  <c r="BH420" i="1"/>
  <c r="BH403" i="1"/>
  <c r="BH387" i="1"/>
  <c r="BH475" i="1"/>
  <c r="BH456" i="1"/>
  <c r="BH448" i="1"/>
  <c r="BH440" i="1"/>
  <c r="BH432" i="1"/>
  <c r="BH424" i="1"/>
  <c r="BH416" i="1"/>
  <c r="BH407" i="1"/>
  <c r="BH399" i="1"/>
  <c r="BH391" i="1"/>
  <c r="BH381" i="1"/>
  <c r="BH353" i="1"/>
  <c r="BH443" i="1"/>
  <c r="BH478" i="1"/>
  <c r="BH474" i="1"/>
  <c r="BH470" i="1"/>
  <c r="BH466" i="1"/>
  <c r="BH462" i="1"/>
  <c r="BH458" i="1"/>
  <c r="BH454" i="1"/>
  <c r="BH450" i="1"/>
  <c r="BH446" i="1"/>
  <c r="BH442" i="1"/>
  <c r="BH438" i="1"/>
  <c r="BH434" i="1"/>
  <c r="BH430" i="1"/>
  <c r="BH426" i="1"/>
  <c r="BH422" i="1"/>
  <c r="BH418" i="1"/>
  <c r="BH414" i="1"/>
  <c r="BH409" i="1"/>
  <c r="BH405" i="1"/>
  <c r="BH401" i="1"/>
  <c r="BH397" i="1"/>
  <c r="BH393" i="1"/>
  <c r="BH389" i="1"/>
  <c r="BH385" i="1"/>
  <c r="BH377" i="1"/>
  <c r="BH361" i="1"/>
  <c r="BH345" i="1"/>
  <c r="BH459" i="1"/>
  <c r="BH427" i="1"/>
  <c r="BH383" i="1"/>
  <c r="BH379" i="1"/>
  <c r="BH373" i="1"/>
  <c r="BH365" i="1"/>
  <c r="BH357" i="1"/>
  <c r="BH349" i="1"/>
  <c r="BH479" i="1"/>
  <c r="BH467" i="1"/>
  <c r="BH451" i="1"/>
  <c r="BH435" i="1"/>
  <c r="BH419" i="1"/>
  <c r="BH471" i="1"/>
  <c r="BH463" i="1"/>
  <c r="BH455" i="1"/>
  <c r="BH447" i="1"/>
  <c r="BH439" i="1"/>
  <c r="BH431" i="1"/>
  <c r="BH423" i="1"/>
  <c r="BH415" i="1"/>
  <c r="BH412" i="1"/>
  <c r="BH408" i="1"/>
  <c r="BH404" i="1"/>
  <c r="BH400" i="1"/>
  <c r="BH396" i="1"/>
  <c r="BH392" i="1"/>
  <c r="BH388" i="1"/>
  <c r="BH384" i="1"/>
  <c r="BH380" i="1"/>
  <c r="BH376" i="1"/>
  <c r="BH372" i="1"/>
  <c r="BH368" i="1"/>
  <c r="BH364" i="1"/>
  <c r="BH360" i="1"/>
  <c r="BH356" i="1"/>
  <c r="BH352" i="1"/>
  <c r="BH348" i="1"/>
  <c r="BH344" i="1"/>
  <c r="BH375" i="1"/>
  <c r="BH371" i="1"/>
  <c r="BH367" i="1"/>
  <c r="BH363" i="1"/>
  <c r="BH359" i="1"/>
  <c r="BH355" i="1"/>
  <c r="BH351" i="1"/>
  <c r="BH347" i="1"/>
  <c r="BH343" i="1"/>
  <c r="BH477" i="1"/>
  <c r="BH473" i="1"/>
  <c r="BH469" i="1"/>
  <c r="BH465" i="1"/>
  <c r="BH461" i="1"/>
  <c r="BH457" i="1"/>
  <c r="BH453" i="1"/>
  <c r="BH449" i="1"/>
  <c r="BH445" i="1"/>
  <c r="BH441" i="1"/>
  <c r="BH437" i="1"/>
  <c r="BH433" i="1"/>
  <c r="BH429" i="1"/>
  <c r="BH425" i="1"/>
  <c r="BH421" i="1"/>
  <c r="BH417" i="1"/>
  <c r="BH413" i="1"/>
  <c r="BH341" i="1"/>
  <c r="BH410" i="1"/>
  <c r="BH406" i="1"/>
  <c r="BH402" i="1"/>
  <c r="BH398" i="1"/>
  <c r="BH394" i="1"/>
  <c r="BH390" i="1"/>
  <c r="BH386" i="1"/>
  <c r="BH382" i="1"/>
  <c r="BH378" i="1"/>
  <c r="BH374" i="1"/>
  <c r="BH370" i="1"/>
  <c r="BH366" i="1"/>
  <c r="BH362" i="1"/>
  <c r="BH358" i="1"/>
  <c r="BH354" i="1"/>
  <c r="BH350" i="1"/>
  <c r="BH346" i="1"/>
  <c r="X225" i="1" l="1"/>
  <c r="X278" i="1"/>
  <c r="X187" i="1"/>
  <c r="X304" i="1"/>
  <c r="X221" i="1"/>
  <c r="X149" i="1"/>
  <c r="X327" i="1"/>
  <c r="AD569" i="1"/>
  <c r="X266" i="1"/>
  <c r="X202" i="1"/>
  <c r="X236" i="1"/>
  <c r="X238" i="1"/>
  <c r="X282" i="1"/>
  <c r="X219" i="1"/>
  <c r="X168" i="1"/>
  <c r="X333" i="1"/>
  <c r="X299" i="1"/>
  <c r="X172" i="1"/>
  <c r="X251" i="1"/>
  <c r="X283" i="1"/>
  <c r="X237" i="1"/>
  <c r="X315" i="1"/>
  <c r="X154" i="1"/>
  <c r="X325" i="1"/>
  <c r="X174" i="1"/>
  <c r="X195" i="1"/>
  <c r="X155" i="1"/>
  <c r="X298" i="1"/>
  <c r="X301" i="1"/>
  <c r="X302" i="1"/>
  <c r="X203" i="1"/>
  <c r="X300" i="1"/>
  <c r="X269" i="1"/>
  <c r="X205" i="1"/>
  <c r="X181" i="1"/>
  <c r="X200" i="1"/>
  <c r="X235" i="1"/>
  <c r="X234" i="1"/>
  <c r="X267" i="1"/>
  <c r="X170" i="1"/>
  <c r="X223" i="1"/>
  <c r="X227" i="1"/>
  <c r="X335" i="1"/>
  <c r="X326" i="1"/>
  <c r="X180" i="1"/>
  <c r="X171" i="1"/>
  <c r="X280" i="1"/>
  <c r="X232" i="1"/>
  <c r="X186" i="1"/>
  <c r="X308" i="1"/>
  <c r="X173" i="1"/>
  <c r="X284" i="1"/>
  <c r="X176" i="1"/>
  <c r="X259" i="1"/>
  <c r="X268" i="1"/>
  <c r="X229" i="1"/>
  <c r="X256" i="1"/>
  <c r="X164" i="1"/>
  <c r="X309" i="1"/>
  <c r="X194" i="1"/>
  <c r="X252" i="1"/>
  <c r="X329" i="1"/>
  <c r="X165" i="1"/>
  <c r="X293" i="1"/>
  <c r="X322" i="1"/>
  <c r="X184" i="1"/>
  <c r="X190" i="1"/>
  <c r="X291" i="1"/>
  <c r="X296" i="1"/>
  <c r="X314" i="1"/>
  <c r="X250" i="1"/>
  <c r="X204" i="1"/>
  <c r="X166" i="1"/>
  <c r="X292" i="1"/>
  <c r="X332" i="1"/>
  <c r="X249" i="1"/>
  <c r="X281" i="1"/>
  <c r="X167" i="1"/>
  <c r="X247" i="1"/>
  <c r="X258" i="1"/>
  <c r="X224" i="1"/>
  <c r="X277" i="1"/>
  <c r="X318" i="1"/>
  <c r="X160" i="1"/>
  <c r="X323" i="1"/>
  <c r="X307" i="1"/>
  <c r="X275" i="1"/>
  <c r="X243" i="1"/>
  <c r="X211" i="1"/>
  <c r="X179" i="1"/>
  <c r="X189" i="1"/>
  <c r="X253" i="1"/>
  <c r="X317" i="1"/>
  <c r="X270" i="1"/>
  <c r="X244" i="1"/>
  <c r="X209" i="1"/>
  <c r="X316" i="1"/>
  <c r="X188" i="1"/>
  <c r="X274" i="1"/>
  <c r="X242" i="1"/>
  <c r="X178" i="1"/>
  <c r="X319" i="1"/>
  <c r="X303" i="1"/>
  <c r="X287" i="1"/>
  <c r="X255" i="1"/>
  <c r="X239" i="1"/>
  <c r="X191" i="1"/>
  <c r="X175" i="1"/>
  <c r="X159" i="1"/>
  <c r="X261" i="1"/>
  <c r="X158" i="1"/>
  <c r="X222" i="1"/>
  <c r="X286" i="1"/>
  <c r="X276" i="1"/>
  <c r="X248" i="1"/>
  <c r="X240" i="1"/>
  <c r="X233" i="1"/>
  <c r="X321" i="1"/>
  <c r="X306" i="1"/>
  <c r="X210" i="1"/>
  <c r="X208" i="1"/>
  <c r="X169" i="1"/>
  <c r="X285" i="1"/>
  <c r="X206" i="1"/>
  <c r="X163" i="1"/>
  <c r="X218" i="1"/>
  <c r="X330" i="1"/>
  <c r="X334" i="1"/>
  <c r="X311" i="1"/>
  <c r="X279" i="1"/>
  <c r="X199" i="1"/>
  <c r="X183" i="1"/>
  <c r="X153" i="1"/>
  <c r="X271" i="1"/>
  <c r="X207" i="1"/>
  <c r="X197" i="1"/>
  <c r="X230" i="1"/>
  <c r="X313" i="1"/>
  <c r="X196" i="1"/>
  <c r="X324" i="1"/>
  <c r="X220" i="1"/>
  <c r="X162" i="1"/>
  <c r="X295" i="1"/>
  <c r="X201" i="1"/>
  <c r="X213" i="1"/>
  <c r="X263" i="1"/>
  <c r="X310" i="1"/>
  <c r="X273" i="1"/>
  <c r="X328" i="1"/>
  <c r="X320" i="1"/>
  <c r="X264" i="1"/>
  <c r="X182" i="1"/>
  <c r="X156" i="1"/>
  <c r="X290" i="1"/>
  <c r="X226" i="1"/>
  <c r="X231" i="1"/>
  <c r="X215" i="1"/>
  <c r="X151" i="1"/>
  <c r="X245" i="1"/>
  <c r="X254" i="1"/>
  <c r="X212" i="1"/>
  <c r="X157" i="1"/>
  <c r="X177" i="1"/>
  <c r="X305" i="1"/>
  <c r="X152" i="1"/>
  <c r="X217" i="1"/>
  <c r="X260" i="1"/>
  <c r="X193" i="1"/>
  <c r="X216" i="1"/>
  <c r="X150" i="1"/>
  <c r="X185" i="1"/>
  <c r="X228" i="1"/>
  <c r="X262" i="1"/>
  <c r="X294" i="1"/>
  <c r="X192" i="1"/>
  <c r="X241" i="1"/>
  <c r="X257" i="1"/>
  <c r="X288" i="1"/>
  <c r="X198" i="1"/>
  <c r="X246" i="1"/>
  <c r="X272" i="1"/>
  <c r="X214" i="1"/>
  <c r="X312" i="1"/>
  <c r="X265" i="1"/>
  <c r="X297" i="1"/>
  <c r="X161" i="1"/>
  <c r="X289" i="1"/>
  <c r="I618" i="1"/>
  <c r="F86" i="1"/>
  <c r="F139" i="2"/>
  <c r="K620" i="1"/>
  <c r="F140" i="2" s="1"/>
  <c r="F75" i="1"/>
  <c r="AD567" i="1"/>
  <c r="AD565" i="1"/>
  <c r="AD561" i="1"/>
  <c r="AD563" i="1"/>
  <c r="AD559" i="1"/>
  <c r="AD531" i="1"/>
  <c r="AE531" i="1" s="1"/>
  <c r="AF531" i="1" s="1"/>
  <c r="AG531" i="1" s="1"/>
  <c r="AH531" i="1" s="1"/>
  <c r="AI531" i="1" s="1"/>
  <c r="AJ531" i="1" s="1"/>
  <c r="AK531" i="1" s="1"/>
  <c r="AL531" i="1" s="1"/>
  <c r="AM531" i="1" s="1"/>
  <c r="AN531" i="1" s="1"/>
  <c r="AO531" i="1" s="1"/>
  <c r="AP531" i="1" s="1"/>
  <c r="AQ531" i="1" s="1"/>
  <c r="AR531" i="1" s="1"/>
  <c r="AS531" i="1" s="1"/>
  <c r="AT531" i="1" s="1"/>
  <c r="AU531" i="1" s="1"/>
  <c r="AV531" i="1" s="1"/>
  <c r="AW531" i="1" s="1"/>
  <c r="AX531" i="1" s="1"/>
  <c r="AY531" i="1" s="1"/>
  <c r="AZ531" i="1" s="1"/>
  <c r="BA531" i="1" s="1"/>
  <c r="D577" i="1" s="1"/>
  <c r="H577" i="1" s="1"/>
  <c r="AD553" i="1"/>
  <c r="AD557" i="1"/>
  <c r="AD535" i="1"/>
  <c r="AD551" i="1"/>
  <c r="AD555" i="1"/>
  <c r="AD543" i="1"/>
  <c r="AD547" i="1"/>
  <c r="AD533" i="1"/>
  <c r="AD539" i="1"/>
  <c r="AD537" i="1"/>
  <c r="AD549" i="1"/>
  <c r="AD545" i="1"/>
  <c r="AD541" i="1"/>
  <c r="BH340" i="1"/>
  <c r="N61" i="1" l="1"/>
  <c r="F87" i="1" s="1"/>
  <c r="F38" i="2"/>
  <c r="I620" i="1"/>
  <c r="F134" i="2" s="1"/>
  <c r="F133" i="2"/>
  <c r="F33" i="2"/>
  <c r="J58" i="1"/>
  <c r="G618" i="1" s="1"/>
  <c r="AE533" i="1"/>
  <c r="AE535" i="1" s="1"/>
  <c r="AF533" i="1" s="1"/>
  <c r="E483" i="1"/>
  <c r="BX341" i="1"/>
  <c r="BP341" i="1"/>
  <c r="BY479" i="1"/>
  <c r="BQ479" i="1"/>
  <c r="BI479" i="1"/>
  <c r="BW478" i="1"/>
  <c r="BO478" i="1"/>
  <c r="BY477" i="1"/>
  <c r="BQ477" i="1"/>
  <c r="BI477" i="1"/>
  <c r="BW476" i="1"/>
  <c r="BO476" i="1"/>
  <c r="BY475" i="1"/>
  <c r="BQ475" i="1"/>
  <c r="BI475" i="1"/>
  <c r="BW474" i="1"/>
  <c r="BO474" i="1"/>
  <c r="BY473" i="1"/>
  <c r="BQ473" i="1"/>
  <c r="BI473" i="1"/>
  <c r="BW472" i="1"/>
  <c r="BO472" i="1"/>
  <c r="BY471" i="1"/>
  <c r="BQ471" i="1"/>
  <c r="BI471" i="1"/>
  <c r="BW470" i="1"/>
  <c r="BO470" i="1"/>
  <c r="BY469" i="1"/>
  <c r="BQ469" i="1"/>
  <c r="BI469" i="1"/>
  <c r="BW468" i="1"/>
  <c r="BO468" i="1"/>
  <c r="BY467" i="1"/>
  <c r="BQ467" i="1"/>
  <c r="BI467" i="1"/>
  <c r="BW466" i="1"/>
  <c r="BO466" i="1"/>
  <c r="BY465" i="1"/>
  <c r="BQ465" i="1"/>
  <c r="BI465" i="1"/>
  <c r="BW464" i="1"/>
  <c r="BO464" i="1"/>
  <c r="BY463" i="1"/>
  <c r="BQ463" i="1"/>
  <c r="BI463" i="1"/>
  <c r="BW462" i="1"/>
  <c r="BO462" i="1"/>
  <c r="BY461" i="1"/>
  <c r="BQ461" i="1"/>
  <c r="BI461" i="1"/>
  <c r="BW460" i="1"/>
  <c r="BO460" i="1"/>
  <c r="BY459" i="1"/>
  <c r="BQ459" i="1"/>
  <c r="BI459" i="1"/>
  <c r="BW458" i="1"/>
  <c r="BO458" i="1"/>
  <c r="BY457" i="1"/>
  <c r="BQ457" i="1"/>
  <c r="BI457" i="1"/>
  <c r="BW456" i="1"/>
  <c r="BO456" i="1"/>
  <c r="BY455" i="1"/>
  <c r="BQ455" i="1"/>
  <c r="BI455" i="1"/>
  <c r="BW454" i="1"/>
  <c r="BO454" i="1"/>
  <c r="BY453" i="1"/>
  <c r="BQ453" i="1"/>
  <c r="BI453" i="1"/>
  <c r="BW452" i="1"/>
  <c r="BO452" i="1"/>
  <c r="BY451" i="1"/>
  <c r="BQ451" i="1"/>
  <c r="BI451" i="1"/>
  <c r="BW450" i="1"/>
  <c r="BO450" i="1"/>
  <c r="BY449" i="1"/>
  <c r="BQ449" i="1"/>
  <c r="BI449" i="1"/>
  <c r="BW448" i="1"/>
  <c r="BO448" i="1"/>
  <c r="BY447" i="1"/>
  <c r="BQ447" i="1"/>
  <c r="BI447" i="1"/>
  <c r="BW446" i="1"/>
  <c r="BO446" i="1"/>
  <c r="BY445" i="1"/>
  <c r="BQ445" i="1"/>
  <c r="BI445" i="1"/>
  <c r="BW444" i="1"/>
  <c r="BO444" i="1"/>
  <c r="BY443" i="1"/>
  <c r="BQ443" i="1"/>
  <c r="BI443" i="1"/>
  <c r="BW442" i="1"/>
  <c r="BO442" i="1"/>
  <c r="BY441" i="1"/>
  <c r="BQ441" i="1"/>
  <c r="BI441" i="1"/>
  <c r="BW440" i="1"/>
  <c r="BO440" i="1"/>
  <c r="BY439" i="1"/>
  <c r="BQ439" i="1"/>
  <c r="BI439" i="1"/>
  <c r="BW438" i="1"/>
  <c r="BO438" i="1"/>
  <c r="BY437" i="1"/>
  <c r="BQ437" i="1"/>
  <c r="BI437" i="1"/>
  <c r="BW436" i="1"/>
  <c r="BO436" i="1"/>
  <c r="BY435" i="1"/>
  <c r="BQ435" i="1"/>
  <c r="BI435" i="1"/>
  <c r="BW434" i="1"/>
  <c r="BO434" i="1"/>
  <c r="BY433" i="1"/>
  <c r="BQ433" i="1"/>
  <c r="BI433" i="1"/>
  <c r="BW432" i="1"/>
  <c r="BO432" i="1"/>
  <c r="BY431" i="1"/>
  <c r="BQ431" i="1"/>
  <c r="BI431" i="1"/>
  <c r="BW430" i="1"/>
  <c r="BO430" i="1"/>
  <c r="BY429" i="1"/>
  <c r="BQ429" i="1"/>
  <c r="BI429" i="1"/>
  <c r="BW428" i="1"/>
  <c r="BO428" i="1"/>
  <c r="BY427" i="1"/>
  <c r="BQ427" i="1"/>
  <c r="BI427" i="1"/>
  <c r="BW426" i="1"/>
  <c r="BO426" i="1"/>
  <c r="BY425" i="1"/>
  <c r="BQ425" i="1"/>
  <c r="BI425" i="1"/>
  <c r="BW424" i="1"/>
  <c r="BO424" i="1"/>
  <c r="BY423" i="1"/>
  <c r="BQ423" i="1"/>
  <c r="BI423" i="1"/>
  <c r="BW422" i="1"/>
  <c r="BO422" i="1"/>
  <c r="BY421" i="1"/>
  <c r="BQ421" i="1"/>
  <c r="BI421" i="1"/>
  <c r="BW420" i="1"/>
  <c r="BO420" i="1"/>
  <c r="BY419" i="1"/>
  <c r="BQ419" i="1"/>
  <c r="BI419" i="1"/>
  <c r="BW418" i="1"/>
  <c r="BO418" i="1"/>
  <c r="BY417" i="1"/>
  <c r="BQ417" i="1"/>
  <c r="BI417" i="1"/>
  <c r="BW416" i="1"/>
  <c r="BO416" i="1"/>
  <c r="BY415" i="1"/>
  <c r="BQ415" i="1"/>
  <c r="BI415" i="1"/>
  <c r="BW414" i="1"/>
  <c r="BO414" i="1"/>
  <c r="BY413" i="1"/>
  <c r="BQ413" i="1"/>
  <c r="BI413" i="1"/>
  <c r="BW412" i="1"/>
  <c r="BI341" i="1"/>
  <c r="BW341" i="1"/>
  <c r="BO341" i="1"/>
  <c r="BX479" i="1"/>
  <c r="BP479" i="1"/>
  <c r="BZ478" i="1"/>
  <c r="BR478" i="1"/>
  <c r="BJ478" i="1"/>
  <c r="BT477" i="1"/>
  <c r="BL477" i="1"/>
  <c r="BV476" i="1"/>
  <c r="BN476" i="1"/>
  <c r="BX475" i="1"/>
  <c r="BP475" i="1"/>
  <c r="BZ474" i="1"/>
  <c r="BR474" i="1"/>
  <c r="BJ474" i="1"/>
  <c r="BT473" i="1"/>
  <c r="BL473" i="1"/>
  <c r="BV472" i="1"/>
  <c r="BN472" i="1"/>
  <c r="BX471" i="1"/>
  <c r="BP471" i="1"/>
  <c r="BZ470" i="1"/>
  <c r="BR470" i="1"/>
  <c r="BJ470" i="1"/>
  <c r="BT469" i="1"/>
  <c r="BL469" i="1"/>
  <c r="BV468" i="1"/>
  <c r="BN468" i="1"/>
  <c r="BX467" i="1"/>
  <c r="BP467" i="1"/>
  <c r="BZ466" i="1"/>
  <c r="BR466" i="1"/>
  <c r="BJ466" i="1"/>
  <c r="BT465" i="1"/>
  <c r="BL465" i="1"/>
  <c r="BV464" i="1"/>
  <c r="BN464" i="1"/>
  <c r="BX463" i="1"/>
  <c r="BP463" i="1"/>
  <c r="BZ462" i="1"/>
  <c r="BR462" i="1"/>
  <c r="BJ462" i="1"/>
  <c r="BT461" i="1"/>
  <c r="BL461" i="1"/>
  <c r="BV460" i="1"/>
  <c r="BN460" i="1"/>
  <c r="BX459" i="1"/>
  <c r="BP459" i="1"/>
  <c r="BZ458" i="1"/>
  <c r="BR458" i="1"/>
  <c r="BJ458" i="1"/>
  <c r="BT457" i="1"/>
  <c r="BL457" i="1"/>
  <c r="BV456" i="1"/>
  <c r="BN456" i="1"/>
  <c r="BX455" i="1"/>
  <c r="BP455" i="1"/>
  <c r="BZ454" i="1"/>
  <c r="BR454" i="1"/>
  <c r="BJ454" i="1"/>
  <c r="BT453" i="1"/>
  <c r="BL453" i="1"/>
  <c r="BV452" i="1"/>
  <c r="BN452" i="1"/>
  <c r="BX451" i="1"/>
  <c r="BP451" i="1"/>
  <c r="BZ450" i="1"/>
  <c r="BR450" i="1"/>
  <c r="BJ450" i="1"/>
  <c r="BT449" i="1"/>
  <c r="BL449" i="1"/>
  <c r="BV448" i="1"/>
  <c r="BN448" i="1"/>
  <c r="BX447" i="1"/>
  <c r="BP447" i="1"/>
  <c r="BZ446" i="1"/>
  <c r="BR446" i="1"/>
  <c r="BJ446" i="1"/>
  <c r="BT445" i="1"/>
  <c r="BL445" i="1"/>
  <c r="BV444" i="1"/>
  <c r="BN444" i="1"/>
  <c r="BX443" i="1"/>
  <c r="BP443" i="1"/>
  <c r="BZ442" i="1"/>
  <c r="BR442" i="1"/>
  <c r="BJ442" i="1"/>
  <c r="BT441" i="1"/>
  <c r="BL441" i="1"/>
  <c r="BV440" i="1"/>
  <c r="BN440" i="1"/>
  <c r="BX439" i="1"/>
  <c r="BP439" i="1"/>
  <c r="BZ438" i="1"/>
  <c r="BR438" i="1"/>
  <c r="BJ438" i="1"/>
  <c r="BT437" i="1"/>
  <c r="BL437" i="1"/>
  <c r="BV436" i="1"/>
  <c r="BN436" i="1"/>
  <c r="BX435" i="1"/>
  <c r="BP435" i="1"/>
  <c r="BZ434" i="1"/>
  <c r="BR434" i="1"/>
  <c r="BJ434" i="1"/>
  <c r="BT433" i="1"/>
  <c r="BL433" i="1"/>
  <c r="BV432" i="1"/>
  <c r="BN432" i="1"/>
  <c r="BX431" i="1"/>
  <c r="BP431" i="1"/>
  <c r="BZ430" i="1"/>
  <c r="BR430" i="1"/>
  <c r="BJ430" i="1"/>
  <c r="BT429" i="1"/>
  <c r="BL429" i="1"/>
  <c r="BV428" i="1"/>
  <c r="BN428" i="1"/>
  <c r="BX427" i="1"/>
  <c r="BP427" i="1"/>
  <c r="BZ426" i="1"/>
  <c r="BR426" i="1"/>
  <c r="BJ426" i="1"/>
  <c r="BT425" i="1"/>
  <c r="BL425" i="1"/>
  <c r="BV424" i="1"/>
  <c r="BN424" i="1"/>
  <c r="BX423" i="1"/>
  <c r="BP423" i="1"/>
  <c r="BZ422" i="1"/>
  <c r="BR422" i="1"/>
  <c r="BJ422" i="1"/>
  <c r="BT421" i="1"/>
  <c r="BL421" i="1"/>
  <c r="BV420" i="1"/>
  <c r="BN420" i="1"/>
  <c r="BX419" i="1"/>
  <c r="BP419" i="1"/>
  <c r="BZ418" i="1"/>
  <c r="BR418" i="1"/>
  <c r="BJ418" i="1"/>
  <c r="BT417" i="1"/>
  <c r="BL417" i="1"/>
  <c r="BV416" i="1"/>
  <c r="BN416" i="1"/>
  <c r="BX415" i="1"/>
  <c r="BP415" i="1"/>
  <c r="BZ414" i="1"/>
  <c r="BR414" i="1"/>
  <c r="BJ414" i="1"/>
  <c r="BT413" i="1"/>
  <c r="BL413" i="1"/>
  <c r="BV412" i="1"/>
  <c r="BN412" i="1"/>
  <c r="BX411" i="1"/>
  <c r="BP411" i="1"/>
  <c r="BZ410" i="1"/>
  <c r="BR410" i="1"/>
  <c r="BJ410" i="1"/>
  <c r="BT409" i="1"/>
  <c r="BL409" i="1"/>
  <c r="BV408" i="1"/>
  <c r="BN408" i="1"/>
  <c r="BX407" i="1"/>
  <c r="BP407" i="1"/>
  <c r="BZ406" i="1"/>
  <c r="BR406" i="1"/>
  <c r="BJ406" i="1"/>
  <c r="BT405" i="1"/>
  <c r="BL405" i="1"/>
  <c r="BV404" i="1"/>
  <c r="BN404" i="1"/>
  <c r="BX403" i="1"/>
  <c r="BP403" i="1"/>
  <c r="BZ402" i="1"/>
  <c r="BR402" i="1"/>
  <c r="BJ402" i="1"/>
  <c r="BT401" i="1"/>
  <c r="BL401" i="1"/>
  <c r="BV400" i="1"/>
  <c r="BN400" i="1"/>
  <c r="BX399" i="1"/>
  <c r="BP399" i="1"/>
  <c r="BZ398" i="1"/>
  <c r="BR398" i="1"/>
  <c r="BJ398" i="1"/>
  <c r="BT397" i="1"/>
  <c r="BL397" i="1"/>
  <c r="BV396" i="1"/>
  <c r="BN396" i="1"/>
  <c r="BX395" i="1"/>
  <c r="BP395" i="1"/>
  <c r="BZ394" i="1"/>
  <c r="BR394" i="1"/>
  <c r="BJ394" i="1"/>
  <c r="BT393" i="1"/>
  <c r="BL393" i="1"/>
  <c r="BV392" i="1"/>
  <c r="BN392" i="1"/>
  <c r="BX391" i="1"/>
  <c r="BP391" i="1"/>
  <c r="BZ390" i="1"/>
  <c r="BR390" i="1"/>
  <c r="BJ390" i="1"/>
  <c r="BT389" i="1"/>
  <c r="BL389" i="1"/>
  <c r="BV388" i="1"/>
  <c r="BN388" i="1"/>
  <c r="BX387" i="1"/>
  <c r="BP387" i="1"/>
  <c r="BZ386" i="1"/>
  <c r="BR386" i="1"/>
  <c r="BJ386" i="1"/>
  <c r="BT385" i="1"/>
  <c r="BL385" i="1"/>
  <c r="BV384" i="1"/>
  <c r="BN384" i="1"/>
  <c r="BX383" i="1"/>
  <c r="BP383" i="1"/>
  <c r="BZ382" i="1"/>
  <c r="BR382" i="1"/>
  <c r="BJ382" i="1"/>
  <c r="BT381" i="1"/>
  <c r="BL381" i="1"/>
  <c r="BV380" i="1"/>
  <c r="BN380" i="1"/>
  <c r="BX379" i="1"/>
  <c r="BP379" i="1"/>
  <c r="BZ378" i="1"/>
  <c r="BR378" i="1"/>
  <c r="BJ378" i="1"/>
  <c r="BT377" i="1"/>
  <c r="BL377" i="1"/>
  <c r="BV376" i="1"/>
  <c r="BN376" i="1"/>
  <c r="BX375" i="1"/>
  <c r="BP375" i="1"/>
  <c r="BZ374" i="1"/>
  <c r="BR374" i="1"/>
  <c r="BJ374" i="1"/>
  <c r="BT373" i="1"/>
  <c r="BL373" i="1"/>
  <c r="BV372" i="1"/>
  <c r="BN372" i="1"/>
  <c r="BX371" i="1"/>
  <c r="BP371" i="1"/>
  <c r="BZ370" i="1"/>
  <c r="BR370" i="1"/>
  <c r="BJ370" i="1"/>
  <c r="BT369" i="1"/>
  <c r="BL369" i="1"/>
  <c r="BV368" i="1"/>
  <c r="BN368" i="1"/>
  <c r="BX367" i="1"/>
  <c r="BP367" i="1"/>
  <c r="BZ366" i="1"/>
  <c r="BR366" i="1"/>
  <c r="BJ366" i="1"/>
  <c r="BT365" i="1"/>
  <c r="BL365" i="1"/>
  <c r="BV364" i="1"/>
  <c r="BN364" i="1"/>
  <c r="BX363" i="1"/>
  <c r="BP363" i="1"/>
  <c r="BZ362" i="1"/>
  <c r="BR362" i="1"/>
  <c r="BJ362" i="1"/>
  <c r="BT361" i="1"/>
  <c r="BL361" i="1"/>
  <c r="BV360" i="1"/>
  <c r="BN360" i="1"/>
  <c r="BX359" i="1"/>
  <c r="BP359" i="1"/>
  <c r="BZ358" i="1"/>
  <c r="BR358" i="1"/>
  <c r="BJ358" i="1"/>
  <c r="BT357" i="1"/>
  <c r="BL357" i="1"/>
  <c r="BV356" i="1"/>
  <c r="BN356" i="1"/>
  <c r="BX355" i="1"/>
  <c r="BP355" i="1"/>
  <c r="BZ354" i="1"/>
  <c r="BR354" i="1"/>
  <c r="BJ354" i="1"/>
  <c r="BT353" i="1"/>
  <c r="BL353" i="1"/>
  <c r="BV352" i="1"/>
  <c r="BN352" i="1"/>
  <c r="BX351" i="1"/>
  <c r="BP351" i="1"/>
  <c r="BZ350" i="1"/>
  <c r="BR350" i="1"/>
  <c r="BJ350" i="1"/>
  <c r="BT349" i="1"/>
  <c r="BL349" i="1"/>
  <c r="BV348" i="1"/>
  <c r="BN348" i="1"/>
  <c r="BX347" i="1"/>
  <c r="BP347" i="1"/>
  <c r="BZ346" i="1"/>
  <c r="BR346" i="1"/>
  <c r="BJ346" i="1"/>
  <c r="BT345" i="1"/>
  <c r="BL345" i="1"/>
  <c r="BV344" i="1"/>
  <c r="BN344" i="1"/>
  <c r="BX343" i="1"/>
  <c r="BP343" i="1"/>
  <c r="BZ342" i="1"/>
  <c r="BR342" i="1"/>
  <c r="BJ342" i="1"/>
  <c r="BI412" i="1"/>
  <c r="BW411" i="1"/>
  <c r="BO411" i="1"/>
  <c r="BY410" i="1"/>
  <c r="BQ410" i="1"/>
  <c r="BI410" i="1"/>
  <c r="BW409" i="1"/>
  <c r="BO409" i="1"/>
  <c r="BY408" i="1"/>
  <c r="BQ408" i="1"/>
  <c r="BI408" i="1"/>
  <c r="BW407" i="1"/>
  <c r="BO407" i="1"/>
  <c r="BY406" i="1"/>
  <c r="BQ406" i="1"/>
  <c r="BI406" i="1"/>
  <c r="BW405" i="1"/>
  <c r="BO405" i="1"/>
  <c r="BY404" i="1"/>
  <c r="BQ404" i="1"/>
  <c r="BI404" i="1"/>
  <c r="BW403" i="1"/>
  <c r="BO403" i="1"/>
  <c r="BY402" i="1"/>
  <c r="BQ402" i="1"/>
  <c r="BI402" i="1"/>
  <c r="BW401" i="1"/>
  <c r="BO401" i="1"/>
  <c r="BY400" i="1"/>
  <c r="BQ400" i="1"/>
  <c r="BI400" i="1"/>
  <c r="BW399" i="1"/>
  <c r="BO399" i="1"/>
  <c r="BY398" i="1"/>
  <c r="BQ398" i="1"/>
  <c r="BI398" i="1"/>
  <c r="BW397" i="1"/>
  <c r="BO397" i="1"/>
  <c r="BY396" i="1"/>
  <c r="BQ396" i="1"/>
  <c r="BI396" i="1"/>
  <c r="BW395" i="1"/>
  <c r="BO395" i="1"/>
  <c r="BY394" i="1"/>
  <c r="BQ394" i="1"/>
  <c r="BI394" i="1"/>
  <c r="BW393" i="1"/>
  <c r="BO393" i="1"/>
  <c r="BY392" i="1"/>
  <c r="BQ392" i="1"/>
  <c r="BI392" i="1"/>
  <c r="BW391" i="1"/>
  <c r="BO391" i="1"/>
  <c r="BY390" i="1"/>
  <c r="BQ390" i="1"/>
  <c r="BI390" i="1"/>
  <c r="BW389" i="1"/>
  <c r="BO389" i="1"/>
  <c r="BY388" i="1"/>
  <c r="BQ388" i="1"/>
  <c r="BI388" i="1"/>
  <c r="BW387" i="1"/>
  <c r="BO387" i="1"/>
  <c r="BY386" i="1"/>
  <c r="BQ386" i="1"/>
  <c r="BI386" i="1"/>
  <c r="BW385" i="1"/>
  <c r="BO385" i="1"/>
  <c r="BY384" i="1"/>
  <c r="BQ384" i="1"/>
  <c r="BI384" i="1"/>
  <c r="BW383" i="1"/>
  <c r="BO383" i="1"/>
  <c r="BY382" i="1"/>
  <c r="BQ382" i="1"/>
  <c r="BI382" i="1"/>
  <c r="BW381" i="1"/>
  <c r="BO381" i="1"/>
  <c r="BY380" i="1"/>
  <c r="BQ380" i="1"/>
  <c r="BI380" i="1"/>
  <c r="BW379" i="1"/>
  <c r="BO379" i="1"/>
  <c r="BY378" i="1"/>
  <c r="BQ378" i="1"/>
  <c r="BI378" i="1"/>
  <c r="BW377" i="1"/>
  <c r="BO377" i="1"/>
  <c r="BY376" i="1"/>
  <c r="BQ376" i="1"/>
  <c r="BI376" i="1"/>
  <c r="BW375" i="1"/>
  <c r="BO375" i="1"/>
  <c r="BY374" i="1"/>
  <c r="BQ374" i="1"/>
  <c r="BI374" i="1"/>
  <c r="BW373" i="1"/>
  <c r="BO373" i="1"/>
  <c r="BY372" i="1"/>
  <c r="BQ372" i="1"/>
  <c r="BI372" i="1"/>
  <c r="BW371" i="1"/>
  <c r="BO371" i="1"/>
  <c r="BY370" i="1"/>
  <c r="BQ370" i="1"/>
  <c r="BI370" i="1"/>
  <c r="BW369" i="1"/>
  <c r="BO369" i="1"/>
  <c r="BY368" i="1"/>
  <c r="BQ368" i="1"/>
  <c r="BI368" i="1"/>
  <c r="BW367" i="1"/>
  <c r="BO367" i="1"/>
  <c r="BY366" i="1"/>
  <c r="BQ366" i="1"/>
  <c r="BI366" i="1"/>
  <c r="BW365" i="1"/>
  <c r="BO365" i="1"/>
  <c r="BY364" i="1"/>
  <c r="BQ364" i="1"/>
  <c r="BI364" i="1"/>
  <c r="BW363" i="1"/>
  <c r="BO363" i="1"/>
  <c r="BY362" i="1"/>
  <c r="BQ362" i="1"/>
  <c r="BI362" i="1"/>
  <c r="BW361" i="1"/>
  <c r="BO361" i="1"/>
  <c r="BY360" i="1"/>
  <c r="BQ360" i="1"/>
  <c r="BI360" i="1"/>
  <c r="BW359" i="1"/>
  <c r="BO359" i="1"/>
  <c r="BY358" i="1"/>
  <c r="BQ358" i="1"/>
  <c r="BI358" i="1"/>
  <c r="BW357" i="1"/>
  <c r="BO357" i="1"/>
  <c r="BY356" i="1"/>
  <c r="BQ356" i="1"/>
  <c r="BI356" i="1"/>
  <c r="BW355" i="1"/>
  <c r="BO355" i="1"/>
  <c r="BY354" i="1"/>
  <c r="BQ354" i="1"/>
  <c r="BI354" i="1"/>
  <c r="BW353" i="1"/>
  <c r="BO353" i="1"/>
  <c r="BY352" i="1"/>
  <c r="BQ352" i="1"/>
  <c r="BI352" i="1"/>
  <c r="BW351" i="1"/>
  <c r="BO351" i="1"/>
  <c r="BY350" i="1"/>
  <c r="BQ350" i="1"/>
  <c r="BI350" i="1"/>
  <c r="BW349" i="1"/>
  <c r="BO349" i="1"/>
  <c r="BY348" i="1"/>
  <c r="BQ348" i="1"/>
  <c r="BI348" i="1"/>
  <c r="BW347" i="1"/>
  <c r="BO347" i="1"/>
  <c r="BY346" i="1"/>
  <c r="BQ346" i="1"/>
  <c r="BI346" i="1"/>
  <c r="BW345" i="1"/>
  <c r="BO345" i="1"/>
  <c r="BY344" i="1"/>
  <c r="BQ344" i="1"/>
  <c r="BI344" i="1"/>
  <c r="BW343" i="1"/>
  <c r="BO343" i="1"/>
  <c r="BY342" i="1"/>
  <c r="BQ342" i="1"/>
  <c r="BI342" i="1"/>
  <c r="BZ341" i="1"/>
  <c r="BR341" i="1"/>
  <c r="BJ341" i="1"/>
  <c r="BS479" i="1"/>
  <c r="BK479" i="1"/>
  <c r="BU478" i="1"/>
  <c r="BM478" i="1"/>
  <c r="BS477" i="1"/>
  <c r="BK477" i="1"/>
  <c r="BU476" i="1"/>
  <c r="BM476" i="1"/>
  <c r="BS475" i="1"/>
  <c r="BK475" i="1"/>
  <c r="BU474" i="1"/>
  <c r="BM474" i="1"/>
  <c r="BS473" i="1"/>
  <c r="BK473" i="1"/>
  <c r="BU472" i="1"/>
  <c r="BM472" i="1"/>
  <c r="BS471" i="1"/>
  <c r="BK471" i="1"/>
  <c r="BU470" i="1"/>
  <c r="BM470" i="1"/>
  <c r="BS469" i="1"/>
  <c r="BK469" i="1"/>
  <c r="BU468" i="1"/>
  <c r="BM468" i="1"/>
  <c r="BS467" i="1"/>
  <c r="BK467" i="1"/>
  <c r="BU466" i="1"/>
  <c r="BM466" i="1"/>
  <c r="BS465" i="1"/>
  <c r="BK465" i="1"/>
  <c r="BU464" i="1"/>
  <c r="BM464" i="1"/>
  <c r="BS463" i="1"/>
  <c r="BK463" i="1"/>
  <c r="BU462" i="1"/>
  <c r="BM462" i="1"/>
  <c r="BS461" i="1"/>
  <c r="BK461" i="1"/>
  <c r="BU460" i="1"/>
  <c r="BM460" i="1"/>
  <c r="BS459" i="1"/>
  <c r="BK459" i="1"/>
  <c r="BU458" i="1"/>
  <c r="BM458" i="1"/>
  <c r="BS457" i="1"/>
  <c r="BK457" i="1"/>
  <c r="BU456" i="1"/>
  <c r="BM456" i="1"/>
  <c r="BS455" i="1"/>
  <c r="BK455" i="1"/>
  <c r="BU454" i="1"/>
  <c r="BM454" i="1"/>
  <c r="BS453" i="1"/>
  <c r="BK453" i="1"/>
  <c r="BU452" i="1"/>
  <c r="BM452" i="1"/>
  <c r="BS451" i="1"/>
  <c r="BK451" i="1"/>
  <c r="BU450" i="1"/>
  <c r="BM450" i="1"/>
  <c r="BS449" i="1"/>
  <c r="BK449" i="1"/>
  <c r="BU448" i="1"/>
  <c r="BM448" i="1"/>
  <c r="BS447" i="1"/>
  <c r="BK447" i="1"/>
  <c r="BU446" i="1"/>
  <c r="BM446" i="1"/>
  <c r="BS445" i="1"/>
  <c r="BK445" i="1"/>
  <c r="BU444" i="1"/>
  <c r="BM444" i="1"/>
  <c r="BS443" i="1"/>
  <c r="BK443" i="1"/>
  <c r="BU442" i="1"/>
  <c r="BM442" i="1"/>
  <c r="BS441" i="1"/>
  <c r="BK441" i="1"/>
  <c r="BU440" i="1"/>
  <c r="BM440" i="1"/>
  <c r="BS439" i="1"/>
  <c r="BK439" i="1"/>
  <c r="BU438" i="1"/>
  <c r="BM438" i="1"/>
  <c r="BS437" i="1"/>
  <c r="BK437" i="1"/>
  <c r="BU436" i="1"/>
  <c r="BM436" i="1"/>
  <c r="BS435" i="1"/>
  <c r="BK435" i="1"/>
  <c r="BU434" i="1"/>
  <c r="BM434" i="1"/>
  <c r="BS433" i="1"/>
  <c r="BK433" i="1"/>
  <c r="BU432" i="1"/>
  <c r="BM432" i="1"/>
  <c r="BS431" i="1"/>
  <c r="BK431" i="1"/>
  <c r="BU430" i="1"/>
  <c r="BM430" i="1"/>
  <c r="BS429" i="1"/>
  <c r="BK429" i="1"/>
  <c r="BU428" i="1"/>
  <c r="BM428" i="1"/>
  <c r="BS427" i="1"/>
  <c r="BK427" i="1"/>
  <c r="BU426" i="1"/>
  <c r="BM426" i="1"/>
  <c r="BS425" i="1"/>
  <c r="BK425" i="1"/>
  <c r="BU424" i="1"/>
  <c r="BM424" i="1"/>
  <c r="BS423" i="1"/>
  <c r="BK423" i="1"/>
  <c r="BU422" i="1"/>
  <c r="BM422" i="1"/>
  <c r="BS421" i="1"/>
  <c r="BK421" i="1"/>
  <c r="BU420" i="1"/>
  <c r="BM420" i="1"/>
  <c r="BS419" i="1"/>
  <c r="BK419" i="1"/>
  <c r="BU418" i="1"/>
  <c r="BM418" i="1"/>
  <c r="BS417" i="1"/>
  <c r="BK417" i="1"/>
  <c r="BU416" i="1"/>
  <c r="BM416" i="1"/>
  <c r="BS415" i="1"/>
  <c r="BK415" i="1"/>
  <c r="BU414" i="1"/>
  <c r="BM414" i="1"/>
  <c r="BS413" i="1"/>
  <c r="BK413" i="1"/>
  <c r="BU412" i="1"/>
  <c r="BY341" i="1"/>
  <c r="BQ341" i="1"/>
  <c r="BZ479" i="1"/>
  <c r="BR479" i="1"/>
  <c r="BJ479" i="1"/>
  <c r="BT478" i="1"/>
  <c r="BL478" i="1"/>
  <c r="BV477" i="1"/>
  <c r="BN477" i="1"/>
  <c r="BX476" i="1"/>
  <c r="BP476" i="1"/>
  <c r="BZ475" i="1"/>
  <c r="BR475" i="1"/>
  <c r="BJ475" i="1"/>
  <c r="BT474" i="1"/>
  <c r="BL474" i="1"/>
  <c r="BV473" i="1"/>
  <c r="BN473" i="1"/>
  <c r="BX472" i="1"/>
  <c r="BP472" i="1"/>
  <c r="BZ471" i="1"/>
  <c r="BR471" i="1"/>
  <c r="BJ471" i="1"/>
  <c r="BT470" i="1"/>
  <c r="BL470" i="1"/>
  <c r="BV469" i="1"/>
  <c r="BN469" i="1"/>
  <c r="BX468" i="1"/>
  <c r="BP468" i="1"/>
  <c r="BZ467" i="1"/>
  <c r="BR467" i="1"/>
  <c r="BJ467" i="1"/>
  <c r="BT466" i="1"/>
  <c r="BL466" i="1"/>
  <c r="BV465" i="1"/>
  <c r="BN465" i="1"/>
  <c r="BX464" i="1"/>
  <c r="BP464" i="1"/>
  <c r="BZ463" i="1"/>
  <c r="BR463" i="1"/>
  <c r="BJ463" i="1"/>
  <c r="BT462" i="1"/>
  <c r="BL462" i="1"/>
  <c r="BV461" i="1"/>
  <c r="BN461" i="1"/>
  <c r="BX460" i="1"/>
  <c r="BP460" i="1"/>
  <c r="BZ459" i="1"/>
  <c r="BR459" i="1"/>
  <c r="BJ459" i="1"/>
  <c r="BT458" i="1"/>
  <c r="BL458" i="1"/>
  <c r="BV457" i="1"/>
  <c r="BN457" i="1"/>
  <c r="BX456" i="1"/>
  <c r="BP456" i="1"/>
  <c r="BZ455" i="1"/>
  <c r="BR455" i="1"/>
  <c r="BJ455" i="1"/>
  <c r="BT454" i="1"/>
  <c r="BL454" i="1"/>
  <c r="BV453" i="1"/>
  <c r="BN453" i="1"/>
  <c r="BX452" i="1"/>
  <c r="BP452" i="1"/>
  <c r="BZ451" i="1"/>
  <c r="BR451" i="1"/>
  <c r="BJ451" i="1"/>
  <c r="BT450" i="1"/>
  <c r="BL450" i="1"/>
  <c r="BV449" i="1"/>
  <c r="BN449" i="1"/>
  <c r="BX448" i="1"/>
  <c r="BP448" i="1"/>
  <c r="BZ447" i="1"/>
  <c r="BR447" i="1"/>
  <c r="BJ447" i="1"/>
  <c r="BT446" i="1"/>
  <c r="BL446" i="1"/>
  <c r="BV445" i="1"/>
  <c r="BN445" i="1"/>
  <c r="BX444" i="1"/>
  <c r="BP444" i="1"/>
  <c r="BZ443" i="1"/>
  <c r="BR443" i="1"/>
  <c r="BJ443" i="1"/>
  <c r="BT442" i="1"/>
  <c r="BL442" i="1"/>
  <c r="BV441" i="1"/>
  <c r="BN441" i="1"/>
  <c r="BX440" i="1"/>
  <c r="BP440" i="1"/>
  <c r="BZ439" i="1"/>
  <c r="BR439" i="1"/>
  <c r="BJ439" i="1"/>
  <c r="BT438" i="1"/>
  <c r="BL438" i="1"/>
  <c r="BV437" i="1"/>
  <c r="BN437" i="1"/>
  <c r="BX436" i="1"/>
  <c r="BP436" i="1"/>
  <c r="BZ435" i="1"/>
  <c r="BR435" i="1"/>
  <c r="BJ435" i="1"/>
  <c r="BT434" i="1"/>
  <c r="BL434" i="1"/>
  <c r="BV433" i="1"/>
  <c r="BN433" i="1"/>
  <c r="BX432" i="1"/>
  <c r="BP432" i="1"/>
  <c r="BZ431" i="1"/>
  <c r="BR431" i="1"/>
  <c r="BJ431" i="1"/>
  <c r="BT430" i="1"/>
  <c r="BL430" i="1"/>
  <c r="BV429" i="1"/>
  <c r="BN429" i="1"/>
  <c r="BX428" i="1"/>
  <c r="BP428" i="1"/>
  <c r="BZ427" i="1"/>
  <c r="BR427" i="1"/>
  <c r="BJ427" i="1"/>
  <c r="BT426" i="1"/>
  <c r="BL426" i="1"/>
  <c r="BV425" i="1"/>
  <c r="BN425" i="1"/>
  <c r="BX424" i="1"/>
  <c r="BP424" i="1"/>
  <c r="BZ423" i="1"/>
  <c r="BR423" i="1"/>
  <c r="BJ423" i="1"/>
  <c r="BT422" i="1"/>
  <c r="BL422" i="1"/>
  <c r="BV421" i="1"/>
  <c r="BN421" i="1"/>
  <c r="BX420" i="1"/>
  <c r="BP420" i="1"/>
  <c r="BZ419" i="1"/>
  <c r="BR419" i="1"/>
  <c r="BJ419" i="1"/>
  <c r="BT418" i="1"/>
  <c r="BL418" i="1"/>
  <c r="BV417" i="1"/>
  <c r="BN417" i="1"/>
  <c r="BX416" i="1"/>
  <c r="BP416" i="1"/>
  <c r="BZ415" i="1"/>
  <c r="BR415" i="1"/>
  <c r="BJ415" i="1"/>
  <c r="BT414" i="1"/>
  <c r="BL414" i="1"/>
  <c r="BV413" i="1"/>
  <c r="BN413" i="1"/>
  <c r="BX412" i="1"/>
  <c r="BP412" i="1"/>
  <c r="BZ411" i="1"/>
  <c r="BR411" i="1"/>
  <c r="BJ411" i="1"/>
  <c r="BT410" i="1"/>
  <c r="BL410" i="1"/>
  <c r="BV409" i="1"/>
  <c r="BN409" i="1"/>
  <c r="BX408" i="1"/>
  <c r="BP408" i="1"/>
  <c r="BZ407" i="1"/>
  <c r="BR407" i="1"/>
  <c r="BJ407" i="1"/>
  <c r="BT406" i="1"/>
  <c r="BL406" i="1"/>
  <c r="BV405" i="1"/>
  <c r="BN405" i="1"/>
  <c r="BX404" i="1"/>
  <c r="BP404" i="1"/>
  <c r="BZ403" i="1"/>
  <c r="BR403" i="1"/>
  <c r="BJ403" i="1"/>
  <c r="BT402" i="1"/>
  <c r="BL402" i="1"/>
  <c r="BV401" i="1"/>
  <c r="BN401" i="1"/>
  <c r="BX400" i="1"/>
  <c r="BP400" i="1"/>
  <c r="BZ399" i="1"/>
  <c r="BR399" i="1"/>
  <c r="BJ399" i="1"/>
  <c r="BT398" i="1"/>
  <c r="BL398" i="1"/>
  <c r="BV397" i="1"/>
  <c r="BN397" i="1"/>
  <c r="BX396" i="1"/>
  <c r="BP396" i="1"/>
  <c r="BZ395" i="1"/>
  <c r="BR395" i="1"/>
  <c r="BJ395" i="1"/>
  <c r="BT394" i="1"/>
  <c r="BL394" i="1"/>
  <c r="BV393" i="1"/>
  <c r="BN393" i="1"/>
  <c r="BX392" i="1"/>
  <c r="BP392" i="1"/>
  <c r="BZ391" i="1"/>
  <c r="BR391" i="1"/>
  <c r="BJ391" i="1"/>
  <c r="BT390" i="1"/>
  <c r="BL390" i="1"/>
  <c r="BV389" i="1"/>
  <c r="BN389" i="1"/>
  <c r="BX388" i="1"/>
  <c r="BP388" i="1"/>
  <c r="BZ387" i="1"/>
  <c r="BR387" i="1"/>
  <c r="BJ387" i="1"/>
  <c r="BT386" i="1"/>
  <c r="BL386" i="1"/>
  <c r="BV385" i="1"/>
  <c r="BN385" i="1"/>
  <c r="BX384" i="1"/>
  <c r="BP384" i="1"/>
  <c r="BZ383" i="1"/>
  <c r="BR383" i="1"/>
  <c r="BJ383" i="1"/>
  <c r="BT382" i="1"/>
  <c r="BL382" i="1"/>
  <c r="BV381" i="1"/>
  <c r="BN381" i="1"/>
  <c r="BX380" i="1"/>
  <c r="BP380" i="1"/>
  <c r="BZ379" i="1"/>
  <c r="BR379" i="1"/>
  <c r="BJ379" i="1"/>
  <c r="BT378" i="1"/>
  <c r="BL378" i="1"/>
  <c r="BV377" i="1"/>
  <c r="BN377" i="1"/>
  <c r="BX376" i="1"/>
  <c r="BP376" i="1"/>
  <c r="BZ375" i="1"/>
  <c r="BR375" i="1"/>
  <c r="BJ375" i="1"/>
  <c r="BT374" i="1"/>
  <c r="BL374" i="1"/>
  <c r="BV373" i="1"/>
  <c r="BN373" i="1"/>
  <c r="BX372" i="1"/>
  <c r="BP372" i="1"/>
  <c r="BZ371" i="1"/>
  <c r="BR371" i="1"/>
  <c r="BJ371" i="1"/>
  <c r="BT370" i="1"/>
  <c r="BL370" i="1"/>
  <c r="BV369" i="1"/>
  <c r="BN369" i="1"/>
  <c r="BX368" i="1"/>
  <c r="BP368" i="1"/>
  <c r="BZ367" i="1"/>
  <c r="BR367" i="1"/>
  <c r="BJ367" i="1"/>
  <c r="BT366" i="1"/>
  <c r="BL366" i="1"/>
  <c r="BV365" i="1"/>
  <c r="BN365" i="1"/>
  <c r="BX364" i="1"/>
  <c r="BP364" i="1"/>
  <c r="BZ363" i="1"/>
  <c r="BR363" i="1"/>
  <c r="BJ363" i="1"/>
  <c r="BT362" i="1"/>
  <c r="BL362" i="1"/>
  <c r="BV361" i="1"/>
  <c r="BN361" i="1"/>
  <c r="BX360" i="1"/>
  <c r="BP360" i="1"/>
  <c r="BZ359" i="1"/>
  <c r="BR359" i="1"/>
  <c r="BJ359" i="1"/>
  <c r="BT358" i="1"/>
  <c r="BL358" i="1"/>
  <c r="BV357" i="1"/>
  <c r="BN357" i="1"/>
  <c r="BX356" i="1"/>
  <c r="BP356" i="1"/>
  <c r="BZ355" i="1"/>
  <c r="BR355" i="1"/>
  <c r="BJ355" i="1"/>
  <c r="BT354" i="1"/>
  <c r="BL354" i="1"/>
  <c r="BV353" i="1"/>
  <c r="BN353" i="1"/>
  <c r="BX352" i="1"/>
  <c r="BP352" i="1"/>
  <c r="BZ351" i="1"/>
  <c r="BR351" i="1"/>
  <c r="BJ351" i="1"/>
  <c r="BT350" i="1"/>
  <c r="BL350" i="1"/>
  <c r="BV349" i="1"/>
  <c r="BN349" i="1"/>
  <c r="BX348" i="1"/>
  <c r="BP348" i="1"/>
  <c r="BZ347" i="1"/>
  <c r="BR347" i="1"/>
  <c r="BJ347" i="1"/>
  <c r="BT346" i="1"/>
  <c r="BL346" i="1"/>
  <c r="BV345" i="1"/>
  <c r="BN345" i="1"/>
  <c r="BX344" i="1"/>
  <c r="BP344" i="1"/>
  <c r="BZ343" i="1"/>
  <c r="BR343" i="1"/>
  <c r="BJ343" i="1"/>
  <c r="BT342" i="1"/>
  <c r="BL342" i="1"/>
  <c r="BK412" i="1"/>
  <c r="BU411" i="1"/>
  <c r="BM411" i="1"/>
  <c r="BS410" i="1"/>
  <c r="BK410" i="1"/>
  <c r="BU409" i="1"/>
  <c r="BM409" i="1"/>
  <c r="BS408" i="1"/>
  <c r="BK408" i="1"/>
  <c r="BU407" i="1"/>
  <c r="BM407" i="1"/>
  <c r="BS406" i="1"/>
  <c r="BK406" i="1"/>
  <c r="BU405" i="1"/>
  <c r="BM405" i="1"/>
  <c r="BS404" i="1"/>
  <c r="BK404" i="1"/>
  <c r="BU403" i="1"/>
  <c r="BM403" i="1"/>
  <c r="BS402" i="1"/>
  <c r="BK402" i="1"/>
  <c r="BU401" i="1"/>
  <c r="BM401" i="1"/>
  <c r="BS400" i="1"/>
  <c r="BK400" i="1"/>
  <c r="BU399" i="1"/>
  <c r="BM399" i="1"/>
  <c r="BS398" i="1"/>
  <c r="BK398" i="1"/>
  <c r="BU397" i="1"/>
  <c r="BM397" i="1"/>
  <c r="BS396" i="1"/>
  <c r="BK396" i="1"/>
  <c r="BU395" i="1"/>
  <c r="BM395" i="1"/>
  <c r="BS394" i="1"/>
  <c r="BK394" i="1"/>
  <c r="BU393" i="1"/>
  <c r="BM393" i="1"/>
  <c r="BS392" i="1"/>
  <c r="BK392" i="1"/>
  <c r="BU391" i="1"/>
  <c r="BM391" i="1"/>
  <c r="BS390" i="1"/>
  <c r="BK390" i="1"/>
  <c r="BU389" i="1"/>
  <c r="BM389" i="1"/>
  <c r="BS388" i="1"/>
  <c r="BK388" i="1"/>
  <c r="BU387" i="1"/>
  <c r="BM387" i="1"/>
  <c r="BS386" i="1"/>
  <c r="BK386" i="1"/>
  <c r="BU385" i="1"/>
  <c r="BM385" i="1"/>
  <c r="BS384" i="1"/>
  <c r="BK384" i="1"/>
  <c r="BU383" i="1"/>
  <c r="BM383" i="1"/>
  <c r="BS382" i="1"/>
  <c r="BK382" i="1"/>
  <c r="BU381" i="1"/>
  <c r="BM381" i="1"/>
  <c r="BS380" i="1"/>
  <c r="BK380" i="1"/>
  <c r="BU379" i="1"/>
  <c r="BM379" i="1"/>
  <c r="BS378" i="1"/>
  <c r="BK378" i="1"/>
  <c r="BU377" i="1"/>
  <c r="BM377" i="1"/>
  <c r="BS376" i="1"/>
  <c r="BK376" i="1"/>
  <c r="BU375" i="1"/>
  <c r="BM375" i="1"/>
  <c r="BS374" i="1"/>
  <c r="BK374" i="1"/>
  <c r="BU373" i="1"/>
  <c r="BM373" i="1"/>
  <c r="BS372" i="1"/>
  <c r="BK372" i="1"/>
  <c r="BU371" i="1"/>
  <c r="BM371" i="1"/>
  <c r="BS370" i="1"/>
  <c r="BK370" i="1"/>
  <c r="BU369" i="1"/>
  <c r="BM369" i="1"/>
  <c r="BS368" i="1"/>
  <c r="BK368" i="1"/>
  <c r="BU367" i="1"/>
  <c r="BM367" i="1"/>
  <c r="BS366" i="1"/>
  <c r="BK366" i="1"/>
  <c r="BU365" i="1"/>
  <c r="BM365" i="1"/>
  <c r="BS364" i="1"/>
  <c r="BK364" i="1"/>
  <c r="BU363" i="1"/>
  <c r="BM363" i="1"/>
  <c r="BS362" i="1"/>
  <c r="BK362" i="1"/>
  <c r="BU361" i="1"/>
  <c r="BM361" i="1"/>
  <c r="BS360" i="1"/>
  <c r="BK360" i="1"/>
  <c r="BU359" i="1"/>
  <c r="BM359" i="1"/>
  <c r="BS358" i="1"/>
  <c r="BK358" i="1"/>
  <c r="BU357" i="1"/>
  <c r="BM357" i="1"/>
  <c r="BS356" i="1"/>
  <c r="BK356" i="1"/>
  <c r="BU355" i="1"/>
  <c r="BM355" i="1"/>
  <c r="BS354" i="1"/>
  <c r="BK354" i="1"/>
  <c r="BU353" i="1"/>
  <c r="BM353" i="1"/>
  <c r="BS352" i="1"/>
  <c r="BK352" i="1"/>
  <c r="BU351" i="1"/>
  <c r="BM351" i="1"/>
  <c r="BS350" i="1"/>
  <c r="BK350" i="1"/>
  <c r="BU349" i="1"/>
  <c r="BM349" i="1"/>
  <c r="BS348" i="1"/>
  <c r="BK348" i="1"/>
  <c r="BU347" i="1"/>
  <c r="BM347" i="1"/>
  <c r="BS346" i="1"/>
  <c r="BK346" i="1"/>
  <c r="BU345" i="1"/>
  <c r="BM345" i="1"/>
  <c r="BS344" i="1"/>
  <c r="BK344" i="1"/>
  <c r="BU343" i="1"/>
  <c r="BM343" i="1"/>
  <c r="BS342" i="1"/>
  <c r="BK342" i="1"/>
  <c r="BT341" i="1"/>
  <c r="BL341" i="1"/>
  <c r="BU479" i="1"/>
  <c r="BM479" i="1"/>
  <c r="BS478" i="1"/>
  <c r="BK478" i="1"/>
  <c r="BU477" i="1"/>
  <c r="BM477" i="1"/>
  <c r="BS476" i="1"/>
  <c r="BK476" i="1"/>
  <c r="BU475" i="1"/>
  <c r="BM475" i="1"/>
  <c r="BS474" i="1"/>
  <c r="BK474" i="1"/>
  <c r="BU473" i="1"/>
  <c r="BM473" i="1"/>
  <c r="BS472" i="1"/>
  <c r="BK472" i="1"/>
  <c r="BU471" i="1"/>
  <c r="BM471" i="1"/>
  <c r="BS470" i="1"/>
  <c r="BK470" i="1"/>
  <c r="BU469" i="1"/>
  <c r="BM469" i="1"/>
  <c r="BS468" i="1"/>
  <c r="BK468" i="1"/>
  <c r="BU467" i="1"/>
  <c r="BM467" i="1"/>
  <c r="BS466" i="1"/>
  <c r="BK466" i="1"/>
  <c r="BU465" i="1"/>
  <c r="BM465" i="1"/>
  <c r="BS464" i="1"/>
  <c r="BK464" i="1"/>
  <c r="BU463" i="1"/>
  <c r="BM463" i="1"/>
  <c r="BS462" i="1"/>
  <c r="BK462" i="1"/>
  <c r="BU461" i="1"/>
  <c r="BM461" i="1"/>
  <c r="BS460" i="1"/>
  <c r="BK460" i="1"/>
  <c r="BU459" i="1"/>
  <c r="BM459" i="1"/>
  <c r="BS458" i="1"/>
  <c r="BK458" i="1"/>
  <c r="BU457" i="1"/>
  <c r="BM457" i="1"/>
  <c r="BS456" i="1"/>
  <c r="BK456" i="1"/>
  <c r="BU455" i="1"/>
  <c r="BM455" i="1"/>
  <c r="BS454" i="1"/>
  <c r="BK454" i="1"/>
  <c r="BU453" i="1"/>
  <c r="BM453" i="1"/>
  <c r="BS452" i="1"/>
  <c r="BK452" i="1"/>
  <c r="BU451" i="1"/>
  <c r="BM451" i="1"/>
  <c r="BS450" i="1"/>
  <c r="BK450" i="1"/>
  <c r="BU449" i="1"/>
  <c r="BM449" i="1"/>
  <c r="BS448" i="1"/>
  <c r="BK448" i="1"/>
  <c r="BU447" i="1"/>
  <c r="BM447" i="1"/>
  <c r="BS446" i="1"/>
  <c r="BK446" i="1"/>
  <c r="BU445" i="1"/>
  <c r="BM445" i="1"/>
  <c r="BS444" i="1"/>
  <c r="BK444" i="1"/>
  <c r="BU443" i="1"/>
  <c r="BM443" i="1"/>
  <c r="BS442" i="1"/>
  <c r="BK442" i="1"/>
  <c r="BU441" i="1"/>
  <c r="BM441" i="1"/>
  <c r="BS440" i="1"/>
  <c r="BK440" i="1"/>
  <c r="BU439" i="1"/>
  <c r="BM439" i="1"/>
  <c r="BS438" i="1"/>
  <c r="BK438" i="1"/>
  <c r="BU437" i="1"/>
  <c r="BM437" i="1"/>
  <c r="BS436" i="1"/>
  <c r="BK436" i="1"/>
  <c r="BU435" i="1"/>
  <c r="BM435" i="1"/>
  <c r="BS434" i="1"/>
  <c r="BK434" i="1"/>
  <c r="BU433" i="1"/>
  <c r="BM433" i="1"/>
  <c r="BS432" i="1"/>
  <c r="BK432" i="1"/>
  <c r="BU431" i="1"/>
  <c r="BM431" i="1"/>
  <c r="BS430" i="1"/>
  <c r="BK430" i="1"/>
  <c r="BU429" i="1"/>
  <c r="BM429" i="1"/>
  <c r="BS428" i="1"/>
  <c r="BK428" i="1"/>
  <c r="BU427" i="1"/>
  <c r="BM427" i="1"/>
  <c r="BS426" i="1"/>
  <c r="BK426" i="1"/>
  <c r="BU425" i="1"/>
  <c r="BM425" i="1"/>
  <c r="BS424" i="1"/>
  <c r="BK424" i="1"/>
  <c r="BU423" i="1"/>
  <c r="BM423" i="1"/>
  <c r="BS422" i="1"/>
  <c r="BK422" i="1"/>
  <c r="BU421" i="1"/>
  <c r="BM421" i="1"/>
  <c r="BS420" i="1"/>
  <c r="BK420" i="1"/>
  <c r="BU419" i="1"/>
  <c r="BM419" i="1"/>
  <c r="BS418" i="1"/>
  <c r="BK418" i="1"/>
  <c r="BU417" i="1"/>
  <c r="BM417" i="1"/>
  <c r="BS416" i="1"/>
  <c r="BK416" i="1"/>
  <c r="BU415" i="1"/>
  <c r="BM415" i="1"/>
  <c r="BS414" i="1"/>
  <c r="BK414" i="1"/>
  <c r="BU413" i="1"/>
  <c r="BM413" i="1"/>
  <c r="BS412" i="1"/>
  <c r="BS341" i="1"/>
  <c r="BK341" i="1"/>
  <c r="BT479" i="1"/>
  <c r="BL479" i="1"/>
  <c r="BV478" i="1"/>
  <c r="BN478" i="1"/>
  <c r="BX477" i="1"/>
  <c r="BP477" i="1"/>
  <c r="BZ476" i="1"/>
  <c r="BR476" i="1"/>
  <c r="BJ476" i="1"/>
  <c r="BT475" i="1"/>
  <c r="BL475" i="1"/>
  <c r="BV474" i="1"/>
  <c r="BN474" i="1"/>
  <c r="BX473" i="1"/>
  <c r="BP473" i="1"/>
  <c r="BZ472" i="1"/>
  <c r="BR472" i="1"/>
  <c r="BJ472" i="1"/>
  <c r="BT471" i="1"/>
  <c r="BL471" i="1"/>
  <c r="BV470" i="1"/>
  <c r="BN470" i="1"/>
  <c r="BX469" i="1"/>
  <c r="BP469" i="1"/>
  <c r="BZ468" i="1"/>
  <c r="BR468" i="1"/>
  <c r="BJ468" i="1"/>
  <c r="BT467" i="1"/>
  <c r="BL467" i="1"/>
  <c r="BV466" i="1"/>
  <c r="BN466" i="1"/>
  <c r="BX465" i="1"/>
  <c r="BP465" i="1"/>
  <c r="BZ464" i="1"/>
  <c r="BR464" i="1"/>
  <c r="BJ464" i="1"/>
  <c r="BT463" i="1"/>
  <c r="BL463" i="1"/>
  <c r="BV462" i="1"/>
  <c r="BN462" i="1"/>
  <c r="BX461" i="1"/>
  <c r="BP461" i="1"/>
  <c r="BZ460" i="1"/>
  <c r="BR460" i="1"/>
  <c r="BJ460" i="1"/>
  <c r="BT459" i="1"/>
  <c r="BL459" i="1"/>
  <c r="BV458" i="1"/>
  <c r="BN458" i="1"/>
  <c r="BX457" i="1"/>
  <c r="BP457" i="1"/>
  <c r="BZ456" i="1"/>
  <c r="BR456" i="1"/>
  <c r="BJ456" i="1"/>
  <c r="BT455" i="1"/>
  <c r="BL455" i="1"/>
  <c r="BV454" i="1"/>
  <c r="BN454" i="1"/>
  <c r="BX453" i="1"/>
  <c r="BP453" i="1"/>
  <c r="BZ452" i="1"/>
  <c r="BR452" i="1"/>
  <c r="BJ452" i="1"/>
  <c r="BT451" i="1"/>
  <c r="BL451" i="1"/>
  <c r="BV450" i="1"/>
  <c r="BN450" i="1"/>
  <c r="BX449" i="1"/>
  <c r="BP449" i="1"/>
  <c r="BZ448" i="1"/>
  <c r="BR448" i="1"/>
  <c r="BJ448" i="1"/>
  <c r="BT447" i="1"/>
  <c r="BL447" i="1"/>
  <c r="BV446" i="1"/>
  <c r="BN446" i="1"/>
  <c r="BX445" i="1"/>
  <c r="BP445" i="1"/>
  <c r="BZ444" i="1"/>
  <c r="BR444" i="1"/>
  <c r="BJ444" i="1"/>
  <c r="BT443" i="1"/>
  <c r="BL443" i="1"/>
  <c r="BV442" i="1"/>
  <c r="BN442" i="1"/>
  <c r="BX441" i="1"/>
  <c r="BP441" i="1"/>
  <c r="BZ440" i="1"/>
  <c r="BR440" i="1"/>
  <c r="BJ440" i="1"/>
  <c r="BT439" i="1"/>
  <c r="BL439" i="1"/>
  <c r="BV438" i="1"/>
  <c r="BN438" i="1"/>
  <c r="BX437" i="1"/>
  <c r="BP437" i="1"/>
  <c r="BZ436" i="1"/>
  <c r="BR436" i="1"/>
  <c r="BJ436" i="1"/>
  <c r="BT435" i="1"/>
  <c r="BL435" i="1"/>
  <c r="BV434" i="1"/>
  <c r="BN434" i="1"/>
  <c r="BX433" i="1"/>
  <c r="BP433" i="1"/>
  <c r="BZ432" i="1"/>
  <c r="BR432" i="1"/>
  <c r="BJ432" i="1"/>
  <c r="BT431" i="1"/>
  <c r="BL431" i="1"/>
  <c r="BV430" i="1"/>
  <c r="BN430" i="1"/>
  <c r="BX429" i="1"/>
  <c r="BP429" i="1"/>
  <c r="BZ428" i="1"/>
  <c r="BR428" i="1"/>
  <c r="BJ428" i="1"/>
  <c r="BT427" i="1"/>
  <c r="BL427" i="1"/>
  <c r="BV426" i="1"/>
  <c r="BN426" i="1"/>
  <c r="BX425" i="1"/>
  <c r="BP425" i="1"/>
  <c r="BZ424" i="1"/>
  <c r="BR424" i="1"/>
  <c r="BJ424" i="1"/>
  <c r="BT423" i="1"/>
  <c r="BL423" i="1"/>
  <c r="BV422" i="1"/>
  <c r="BN422" i="1"/>
  <c r="BX421" i="1"/>
  <c r="BP421" i="1"/>
  <c r="BZ420" i="1"/>
  <c r="BR420" i="1"/>
  <c r="BJ420" i="1"/>
  <c r="BT419" i="1"/>
  <c r="BL419" i="1"/>
  <c r="BV418" i="1"/>
  <c r="BN418" i="1"/>
  <c r="BX417" i="1"/>
  <c r="BP417" i="1"/>
  <c r="BZ416" i="1"/>
  <c r="BR416" i="1"/>
  <c r="BJ416" i="1"/>
  <c r="BT415" i="1"/>
  <c r="BL415" i="1"/>
  <c r="BV414" i="1"/>
  <c r="BN414" i="1"/>
  <c r="BX413" i="1"/>
  <c r="BP413" i="1"/>
  <c r="BZ412" i="1"/>
  <c r="BR412" i="1"/>
  <c r="BJ412" i="1"/>
  <c r="BT411" i="1"/>
  <c r="BL411" i="1"/>
  <c r="BV410" i="1"/>
  <c r="BN410" i="1"/>
  <c r="BX409" i="1"/>
  <c r="BP409" i="1"/>
  <c r="BZ408" i="1"/>
  <c r="BR408" i="1"/>
  <c r="BJ408" i="1"/>
  <c r="BT407" i="1"/>
  <c r="BL407" i="1"/>
  <c r="BV406" i="1"/>
  <c r="BN406" i="1"/>
  <c r="BX405" i="1"/>
  <c r="BP405" i="1"/>
  <c r="BZ404" i="1"/>
  <c r="BR404" i="1"/>
  <c r="BJ404" i="1"/>
  <c r="BT403" i="1"/>
  <c r="BL403" i="1"/>
  <c r="BV402" i="1"/>
  <c r="BN402" i="1"/>
  <c r="BX401" i="1"/>
  <c r="BP401" i="1"/>
  <c r="BZ400" i="1"/>
  <c r="BR400" i="1"/>
  <c r="BJ400" i="1"/>
  <c r="BT399" i="1"/>
  <c r="BL399" i="1"/>
  <c r="BV398" i="1"/>
  <c r="BN398" i="1"/>
  <c r="BX397" i="1"/>
  <c r="BP397" i="1"/>
  <c r="BZ396" i="1"/>
  <c r="BR396" i="1"/>
  <c r="BJ396" i="1"/>
  <c r="BT395" i="1"/>
  <c r="BL395" i="1"/>
  <c r="BV394" i="1"/>
  <c r="BN394" i="1"/>
  <c r="BX393" i="1"/>
  <c r="BP393" i="1"/>
  <c r="BZ392" i="1"/>
  <c r="BR392" i="1"/>
  <c r="BJ392" i="1"/>
  <c r="BT391" i="1"/>
  <c r="BL391" i="1"/>
  <c r="BV390" i="1"/>
  <c r="BN390" i="1"/>
  <c r="BX389" i="1"/>
  <c r="BP389" i="1"/>
  <c r="BZ388" i="1"/>
  <c r="BR388" i="1"/>
  <c r="BJ388" i="1"/>
  <c r="BT387" i="1"/>
  <c r="BL387" i="1"/>
  <c r="BV386" i="1"/>
  <c r="BN386" i="1"/>
  <c r="BX385" i="1"/>
  <c r="BP385" i="1"/>
  <c r="BZ384" i="1"/>
  <c r="BR384" i="1"/>
  <c r="BJ384" i="1"/>
  <c r="BT383" i="1"/>
  <c r="BL383" i="1"/>
  <c r="BV382" i="1"/>
  <c r="BN382" i="1"/>
  <c r="BX381" i="1"/>
  <c r="BP381" i="1"/>
  <c r="BZ380" i="1"/>
  <c r="BR380" i="1"/>
  <c r="BJ380" i="1"/>
  <c r="BT379" i="1"/>
  <c r="BL379" i="1"/>
  <c r="BV378" i="1"/>
  <c r="BN378" i="1"/>
  <c r="BX377" i="1"/>
  <c r="BP377" i="1"/>
  <c r="BZ376" i="1"/>
  <c r="BR376" i="1"/>
  <c r="BJ376" i="1"/>
  <c r="BT375" i="1"/>
  <c r="BL375" i="1"/>
  <c r="BV374" i="1"/>
  <c r="BN374" i="1"/>
  <c r="BX373" i="1"/>
  <c r="BP373" i="1"/>
  <c r="BZ372" i="1"/>
  <c r="BR372" i="1"/>
  <c r="BJ372" i="1"/>
  <c r="BT371" i="1"/>
  <c r="BL371" i="1"/>
  <c r="BV370" i="1"/>
  <c r="BN370" i="1"/>
  <c r="BX369" i="1"/>
  <c r="BP369" i="1"/>
  <c r="BZ368" i="1"/>
  <c r="BR368" i="1"/>
  <c r="BJ368" i="1"/>
  <c r="BT367" i="1"/>
  <c r="BL367" i="1"/>
  <c r="BV366" i="1"/>
  <c r="BN366" i="1"/>
  <c r="BX365" i="1"/>
  <c r="BP365" i="1"/>
  <c r="BZ364" i="1"/>
  <c r="BR364" i="1"/>
  <c r="BJ364" i="1"/>
  <c r="BT363" i="1"/>
  <c r="BL363" i="1"/>
  <c r="BV362" i="1"/>
  <c r="BN362" i="1"/>
  <c r="BX361" i="1"/>
  <c r="BP361" i="1"/>
  <c r="BZ360" i="1"/>
  <c r="BR360" i="1"/>
  <c r="BJ360" i="1"/>
  <c r="BT359" i="1"/>
  <c r="BL359" i="1"/>
  <c r="BV358" i="1"/>
  <c r="BN358" i="1"/>
  <c r="BX357" i="1"/>
  <c r="BP357" i="1"/>
  <c r="BZ356" i="1"/>
  <c r="BR356" i="1"/>
  <c r="BJ356" i="1"/>
  <c r="BT355" i="1"/>
  <c r="BL355" i="1"/>
  <c r="BV354" i="1"/>
  <c r="BN354" i="1"/>
  <c r="BX353" i="1"/>
  <c r="BP353" i="1"/>
  <c r="BZ352" i="1"/>
  <c r="BR352" i="1"/>
  <c r="BJ352" i="1"/>
  <c r="BT351" i="1"/>
  <c r="BL351" i="1"/>
  <c r="BV350" i="1"/>
  <c r="BN350" i="1"/>
  <c r="BX349" i="1"/>
  <c r="BP349" i="1"/>
  <c r="BZ348" i="1"/>
  <c r="BR348" i="1"/>
  <c r="BJ348" i="1"/>
  <c r="BT347" i="1"/>
  <c r="BL347" i="1"/>
  <c r="BV346" i="1"/>
  <c r="BN346" i="1"/>
  <c r="BX345" i="1"/>
  <c r="BP345" i="1"/>
  <c r="BZ344" i="1"/>
  <c r="BR344" i="1"/>
  <c r="BJ344" i="1"/>
  <c r="BT343" i="1"/>
  <c r="BL343" i="1"/>
  <c r="BV342" i="1"/>
  <c r="BN342" i="1"/>
  <c r="BM412" i="1"/>
  <c r="BS411" i="1"/>
  <c r="BK411" i="1"/>
  <c r="BU410" i="1"/>
  <c r="BM410" i="1"/>
  <c r="BS409" i="1"/>
  <c r="BK409" i="1"/>
  <c r="BU408" i="1"/>
  <c r="BM408" i="1"/>
  <c r="BS407" i="1"/>
  <c r="BK407" i="1"/>
  <c r="BU406" i="1"/>
  <c r="BM406" i="1"/>
  <c r="BS405" i="1"/>
  <c r="BK405" i="1"/>
  <c r="BU404" i="1"/>
  <c r="BM404" i="1"/>
  <c r="BS403" i="1"/>
  <c r="BK403" i="1"/>
  <c r="BU402" i="1"/>
  <c r="BM402" i="1"/>
  <c r="BS401" i="1"/>
  <c r="BK401" i="1"/>
  <c r="BU400" i="1"/>
  <c r="BM400" i="1"/>
  <c r="BS399" i="1"/>
  <c r="BK399" i="1"/>
  <c r="BU398" i="1"/>
  <c r="BM398" i="1"/>
  <c r="BS397" i="1"/>
  <c r="BK397" i="1"/>
  <c r="BU396" i="1"/>
  <c r="BM396" i="1"/>
  <c r="BS395" i="1"/>
  <c r="BK395" i="1"/>
  <c r="BU394" i="1"/>
  <c r="BM394" i="1"/>
  <c r="BS393" i="1"/>
  <c r="BK393" i="1"/>
  <c r="BU392" i="1"/>
  <c r="BM392" i="1"/>
  <c r="BS391" i="1"/>
  <c r="BK391" i="1"/>
  <c r="BU390" i="1"/>
  <c r="BM390" i="1"/>
  <c r="BS389" i="1"/>
  <c r="BK389" i="1"/>
  <c r="BU388" i="1"/>
  <c r="BM388" i="1"/>
  <c r="BS387" i="1"/>
  <c r="BK387" i="1"/>
  <c r="BU386" i="1"/>
  <c r="BM386" i="1"/>
  <c r="BS385" i="1"/>
  <c r="BK385" i="1"/>
  <c r="BU384" i="1"/>
  <c r="BM384" i="1"/>
  <c r="BS383" i="1"/>
  <c r="BK383" i="1"/>
  <c r="BU382" i="1"/>
  <c r="BM382" i="1"/>
  <c r="BS381" i="1"/>
  <c r="BK381" i="1"/>
  <c r="BU380" i="1"/>
  <c r="BM380" i="1"/>
  <c r="BS379" i="1"/>
  <c r="BK379" i="1"/>
  <c r="BU378" i="1"/>
  <c r="BM378" i="1"/>
  <c r="BS377" i="1"/>
  <c r="BK377" i="1"/>
  <c r="BU376" i="1"/>
  <c r="BM376" i="1"/>
  <c r="BS375" i="1"/>
  <c r="BK375" i="1"/>
  <c r="BU374" i="1"/>
  <c r="BM374" i="1"/>
  <c r="BS373" i="1"/>
  <c r="BK373" i="1"/>
  <c r="BU372" i="1"/>
  <c r="BM372" i="1"/>
  <c r="BS371" i="1"/>
  <c r="BK371" i="1"/>
  <c r="BU370" i="1"/>
  <c r="BM370" i="1"/>
  <c r="BS369" i="1"/>
  <c r="BK369" i="1"/>
  <c r="BU368" i="1"/>
  <c r="BM368" i="1"/>
  <c r="BS367" i="1"/>
  <c r="BK367" i="1"/>
  <c r="BU366" i="1"/>
  <c r="BM366" i="1"/>
  <c r="BS365" i="1"/>
  <c r="BK365" i="1"/>
  <c r="BU364" i="1"/>
  <c r="BM364" i="1"/>
  <c r="BS363" i="1"/>
  <c r="BK363" i="1"/>
  <c r="BU362" i="1"/>
  <c r="BM362" i="1"/>
  <c r="BS361" i="1"/>
  <c r="BK361" i="1"/>
  <c r="BU360" i="1"/>
  <c r="BM360" i="1"/>
  <c r="BS359" i="1"/>
  <c r="BK359" i="1"/>
  <c r="BU358" i="1"/>
  <c r="BM358" i="1"/>
  <c r="BS357" i="1"/>
  <c r="BK357" i="1"/>
  <c r="BU356" i="1"/>
  <c r="BM356" i="1"/>
  <c r="BS355" i="1"/>
  <c r="BK355" i="1"/>
  <c r="BU354" i="1"/>
  <c r="BM354" i="1"/>
  <c r="BS353" i="1"/>
  <c r="BK353" i="1"/>
  <c r="BU352" i="1"/>
  <c r="BM352" i="1"/>
  <c r="BS351" i="1"/>
  <c r="BK351" i="1"/>
  <c r="BU350" i="1"/>
  <c r="BM350" i="1"/>
  <c r="BS349" i="1"/>
  <c r="BK349" i="1"/>
  <c r="BU348" i="1"/>
  <c r="BM348" i="1"/>
  <c r="BS347" i="1"/>
  <c r="BK347" i="1"/>
  <c r="BU346" i="1"/>
  <c r="BM346" i="1"/>
  <c r="BS345" i="1"/>
  <c r="BK345" i="1"/>
  <c r="BU344" i="1"/>
  <c r="BM344" i="1"/>
  <c r="BS343" i="1"/>
  <c r="BK343" i="1"/>
  <c r="BU342" i="1"/>
  <c r="BM342" i="1"/>
  <c r="BV341" i="1"/>
  <c r="BN341" i="1"/>
  <c r="BW479" i="1"/>
  <c r="BO479" i="1"/>
  <c r="BY478" i="1"/>
  <c r="BQ478" i="1"/>
  <c r="BI478" i="1"/>
  <c r="BW477" i="1"/>
  <c r="BO477" i="1"/>
  <c r="BY476" i="1"/>
  <c r="BQ476" i="1"/>
  <c r="BI476" i="1"/>
  <c r="BW475" i="1"/>
  <c r="BO475" i="1"/>
  <c r="BY474" i="1"/>
  <c r="BQ474" i="1"/>
  <c r="BI474" i="1"/>
  <c r="BW473" i="1"/>
  <c r="BO473" i="1"/>
  <c r="BY472" i="1"/>
  <c r="BQ472" i="1"/>
  <c r="BI472" i="1"/>
  <c r="BW471" i="1"/>
  <c r="BO471" i="1"/>
  <c r="BY470" i="1"/>
  <c r="BQ470" i="1"/>
  <c r="BI470" i="1"/>
  <c r="BW469" i="1"/>
  <c r="BO469" i="1"/>
  <c r="BY468" i="1"/>
  <c r="BQ468" i="1"/>
  <c r="BI468" i="1"/>
  <c r="BW467" i="1"/>
  <c r="BO467" i="1"/>
  <c r="BY466" i="1"/>
  <c r="BQ466" i="1"/>
  <c r="BI466" i="1"/>
  <c r="BW465" i="1"/>
  <c r="BO465" i="1"/>
  <c r="BY464" i="1"/>
  <c r="BQ464" i="1"/>
  <c r="BI464" i="1"/>
  <c r="BW463" i="1"/>
  <c r="BO463" i="1"/>
  <c r="BY462" i="1"/>
  <c r="BQ462" i="1"/>
  <c r="BI462" i="1"/>
  <c r="BW461" i="1"/>
  <c r="BO461" i="1"/>
  <c r="BY460" i="1"/>
  <c r="BQ460" i="1"/>
  <c r="BI460" i="1"/>
  <c r="BW459" i="1"/>
  <c r="BO459" i="1"/>
  <c r="BY458" i="1"/>
  <c r="BQ458" i="1"/>
  <c r="BI458" i="1"/>
  <c r="BW457" i="1"/>
  <c r="BO457" i="1"/>
  <c r="BY456" i="1"/>
  <c r="BQ456" i="1"/>
  <c r="BI456" i="1"/>
  <c r="BW455" i="1"/>
  <c r="BO455" i="1"/>
  <c r="BY454" i="1"/>
  <c r="BQ454" i="1"/>
  <c r="BI454" i="1"/>
  <c r="BW453" i="1"/>
  <c r="BO453" i="1"/>
  <c r="BY452" i="1"/>
  <c r="BQ452" i="1"/>
  <c r="BI452" i="1"/>
  <c r="BW451" i="1"/>
  <c r="BO451" i="1"/>
  <c r="BY450" i="1"/>
  <c r="BQ450" i="1"/>
  <c r="BI450" i="1"/>
  <c r="BW449" i="1"/>
  <c r="BO449" i="1"/>
  <c r="BY448" i="1"/>
  <c r="BQ448" i="1"/>
  <c r="BI448" i="1"/>
  <c r="BW447" i="1"/>
  <c r="BO447" i="1"/>
  <c r="BY446" i="1"/>
  <c r="BQ446" i="1"/>
  <c r="BI446" i="1"/>
  <c r="BW445" i="1"/>
  <c r="BO445" i="1"/>
  <c r="BY444" i="1"/>
  <c r="BQ444" i="1"/>
  <c r="BI444" i="1"/>
  <c r="BW443" i="1"/>
  <c r="BO443" i="1"/>
  <c r="BY442" i="1"/>
  <c r="BQ442" i="1"/>
  <c r="BI442" i="1"/>
  <c r="BW441" i="1"/>
  <c r="BO441" i="1"/>
  <c r="BY440" i="1"/>
  <c r="BQ440" i="1"/>
  <c r="BI440" i="1"/>
  <c r="BW439" i="1"/>
  <c r="BO439" i="1"/>
  <c r="BY438" i="1"/>
  <c r="BQ438" i="1"/>
  <c r="BI438" i="1"/>
  <c r="BW437" i="1"/>
  <c r="BO437" i="1"/>
  <c r="BY436" i="1"/>
  <c r="BQ436" i="1"/>
  <c r="BI436" i="1"/>
  <c r="BW435" i="1"/>
  <c r="BO435" i="1"/>
  <c r="BY434" i="1"/>
  <c r="BQ434" i="1"/>
  <c r="BI434" i="1"/>
  <c r="BW433" i="1"/>
  <c r="BO433" i="1"/>
  <c r="BY432" i="1"/>
  <c r="BQ432" i="1"/>
  <c r="BI432" i="1"/>
  <c r="BW431" i="1"/>
  <c r="BO431" i="1"/>
  <c r="BY430" i="1"/>
  <c r="BQ430" i="1"/>
  <c r="BI430" i="1"/>
  <c r="BW429" i="1"/>
  <c r="BO429" i="1"/>
  <c r="BY428" i="1"/>
  <c r="BQ428" i="1"/>
  <c r="BI428" i="1"/>
  <c r="BW427" i="1"/>
  <c r="BO427" i="1"/>
  <c r="BY426" i="1"/>
  <c r="BQ426" i="1"/>
  <c r="BI426" i="1"/>
  <c r="BW425" i="1"/>
  <c r="BO425" i="1"/>
  <c r="BY424" i="1"/>
  <c r="BQ424" i="1"/>
  <c r="BI424" i="1"/>
  <c r="BW423" i="1"/>
  <c r="BO423" i="1"/>
  <c r="BY422" i="1"/>
  <c r="BQ422" i="1"/>
  <c r="BI422" i="1"/>
  <c r="BW421" i="1"/>
  <c r="BO421" i="1"/>
  <c r="BY420" i="1"/>
  <c r="BQ420" i="1"/>
  <c r="BI420" i="1"/>
  <c r="BW419" i="1"/>
  <c r="BO419" i="1"/>
  <c r="BY418" i="1"/>
  <c r="BQ418" i="1"/>
  <c r="BI418" i="1"/>
  <c r="BW417" i="1"/>
  <c r="BO417" i="1"/>
  <c r="BY416" i="1"/>
  <c r="BQ416" i="1"/>
  <c r="BI416" i="1"/>
  <c r="BW415" i="1"/>
  <c r="BO415" i="1"/>
  <c r="BY414" i="1"/>
  <c r="BQ414" i="1"/>
  <c r="BI414" i="1"/>
  <c r="BW413" i="1"/>
  <c r="BO413" i="1"/>
  <c r="BY412" i="1"/>
  <c r="BQ412" i="1"/>
  <c r="BU341" i="1"/>
  <c r="BM341" i="1"/>
  <c r="BV479" i="1"/>
  <c r="BN479" i="1"/>
  <c r="BX478" i="1"/>
  <c r="BP478" i="1"/>
  <c r="BZ477" i="1"/>
  <c r="BR477" i="1"/>
  <c r="BJ477" i="1"/>
  <c r="BT476" i="1"/>
  <c r="BL476" i="1"/>
  <c r="BV475" i="1"/>
  <c r="BN475" i="1"/>
  <c r="BX474" i="1"/>
  <c r="BP474" i="1"/>
  <c r="BZ473" i="1"/>
  <c r="BR473" i="1"/>
  <c r="BJ473" i="1"/>
  <c r="BT472" i="1"/>
  <c r="BL472" i="1"/>
  <c r="BV471" i="1"/>
  <c r="BN471" i="1"/>
  <c r="BX470" i="1"/>
  <c r="BP470" i="1"/>
  <c r="BZ469" i="1"/>
  <c r="BR469" i="1"/>
  <c r="BJ469" i="1"/>
  <c r="BT468" i="1"/>
  <c r="BL468" i="1"/>
  <c r="BV467" i="1"/>
  <c r="BN467" i="1"/>
  <c r="BX466" i="1"/>
  <c r="BP466" i="1"/>
  <c r="BZ465" i="1"/>
  <c r="BR465" i="1"/>
  <c r="BJ465" i="1"/>
  <c r="BT464" i="1"/>
  <c r="BL464" i="1"/>
  <c r="BV463" i="1"/>
  <c r="BN463" i="1"/>
  <c r="BX462" i="1"/>
  <c r="BP462" i="1"/>
  <c r="BZ461" i="1"/>
  <c r="BR461" i="1"/>
  <c r="BJ461" i="1"/>
  <c r="BT460" i="1"/>
  <c r="BL460" i="1"/>
  <c r="BV459" i="1"/>
  <c r="BN459" i="1"/>
  <c r="BX458" i="1"/>
  <c r="BP458" i="1"/>
  <c r="BZ457" i="1"/>
  <c r="BR457" i="1"/>
  <c r="BJ457" i="1"/>
  <c r="BT456" i="1"/>
  <c r="BL456" i="1"/>
  <c r="BV455" i="1"/>
  <c r="BN455" i="1"/>
  <c r="BX454" i="1"/>
  <c r="BP454" i="1"/>
  <c r="BZ453" i="1"/>
  <c r="BR453" i="1"/>
  <c r="BJ453" i="1"/>
  <c r="BT452" i="1"/>
  <c r="BL452" i="1"/>
  <c r="BV451" i="1"/>
  <c r="BN451" i="1"/>
  <c r="BX450" i="1"/>
  <c r="BP450" i="1"/>
  <c r="BZ449" i="1"/>
  <c r="BR449" i="1"/>
  <c r="BJ449" i="1"/>
  <c r="BT448" i="1"/>
  <c r="BL448" i="1"/>
  <c r="BV447" i="1"/>
  <c r="BN447" i="1"/>
  <c r="BX446" i="1"/>
  <c r="BP446" i="1"/>
  <c r="BZ445" i="1"/>
  <c r="BR445" i="1"/>
  <c r="BJ445" i="1"/>
  <c r="BT444" i="1"/>
  <c r="BL444" i="1"/>
  <c r="BV443" i="1"/>
  <c r="BN443" i="1"/>
  <c r="BX442" i="1"/>
  <c r="BP442" i="1"/>
  <c r="BZ441" i="1"/>
  <c r="BR441" i="1"/>
  <c r="BJ441" i="1"/>
  <c r="BT440" i="1"/>
  <c r="BL440" i="1"/>
  <c r="BV439" i="1"/>
  <c r="BN439" i="1"/>
  <c r="BX438" i="1"/>
  <c r="BP438" i="1"/>
  <c r="BZ437" i="1"/>
  <c r="BR437" i="1"/>
  <c r="BJ437" i="1"/>
  <c r="BT436" i="1"/>
  <c r="BL436" i="1"/>
  <c r="BV435" i="1"/>
  <c r="BN435" i="1"/>
  <c r="BX434" i="1"/>
  <c r="BP434" i="1"/>
  <c r="BZ433" i="1"/>
  <c r="BR433" i="1"/>
  <c r="BJ433" i="1"/>
  <c r="BT432" i="1"/>
  <c r="BL432" i="1"/>
  <c r="BV431" i="1"/>
  <c r="BN431" i="1"/>
  <c r="BX430" i="1"/>
  <c r="BP430" i="1"/>
  <c r="BZ429" i="1"/>
  <c r="BR429" i="1"/>
  <c r="BJ429" i="1"/>
  <c r="BT428" i="1"/>
  <c r="BL428" i="1"/>
  <c r="BV427" i="1"/>
  <c r="BN427" i="1"/>
  <c r="BX426" i="1"/>
  <c r="BP426" i="1"/>
  <c r="BZ425" i="1"/>
  <c r="BR425" i="1"/>
  <c r="BJ425" i="1"/>
  <c r="BT424" i="1"/>
  <c r="BL424" i="1"/>
  <c r="BV423" i="1"/>
  <c r="BN423" i="1"/>
  <c r="BX422" i="1"/>
  <c r="BP422" i="1"/>
  <c r="BZ421" i="1"/>
  <c r="BR421" i="1"/>
  <c r="BJ421" i="1"/>
  <c r="BT420" i="1"/>
  <c r="BL420" i="1"/>
  <c r="BV419" i="1"/>
  <c r="BN419" i="1"/>
  <c r="BX418" i="1"/>
  <c r="BP418" i="1"/>
  <c r="BZ417" i="1"/>
  <c r="BR417" i="1"/>
  <c r="BJ417" i="1"/>
  <c r="BT416" i="1"/>
  <c r="BL416" i="1"/>
  <c r="BV415" i="1"/>
  <c r="BN415" i="1"/>
  <c r="BX414" i="1"/>
  <c r="BP414" i="1"/>
  <c r="BZ413" i="1"/>
  <c r="BR413" i="1"/>
  <c r="BJ413" i="1"/>
  <c r="BT412" i="1"/>
  <c r="BL412" i="1"/>
  <c r="BV411" i="1"/>
  <c r="BN411" i="1"/>
  <c r="BX410" i="1"/>
  <c r="BP410" i="1"/>
  <c r="BZ409" i="1"/>
  <c r="BR409" i="1"/>
  <c r="BJ409" i="1"/>
  <c r="BT408" i="1"/>
  <c r="BL408" i="1"/>
  <c r="BV407" i="1"/>
  <c r="BN407" i="1"/>
  <c r="BX406" i="1"/>
  <c r="BP406" i="1"/>
  <c r="BZ405" i="1"/>
  <c r="BR405" i="1"/>
  <c r="BJ405" i="1"/>
  <c r="BT404" i="1"/>
  <c r="BL404" i="1"/>
  <c r="BV403" i="1"/>
  <c r="BN403" i="1"/>
  <c r="BX402" i="1"/>
  <c r="BP402" i="1"/>
  <c r="BZ401" i="1"/>
  <c r="BR401" i="1"/>
  <c r="BJ401" i="1"/>
  <c r="BT400" i="1"/>
  <c r="BL400" i="1"/>
  <c r="BV399" i="1"/>
  <c r="BN399" i="1"/>
  <c r="BX398" i="1"/>
  <c r="BP398" i="1"/>
  <c r="BZ397" i="1"/>
  <c r="BR397" i="1"/>
  <c r="BJ397" i="1"/>
  <c r="BT396" i="1"/>
  <c r="BL396" i="1"/>
  <c r="BV395" i="1"/>
  <c r="BN395" i="1"/>
  <c r="BX394" i="1"/>
  <c r="BP394" i="1"/>
  <c r="BZ393" i="1"/>
  <c r="BR393" i="1"/>
  <c r="BJ393" i="1"/>
  <c r="BT392" i="1"/>
  <c r="BL392" i="1"/>
  <c r="BV391" i="1"/>
  <c r="BN391" i="1"/>
  <c r="BX390" i="1"/>
  <c r="BP390" i="1"/>
  <c r="BZ389" i="1"/>
  <c r="BR389" i="1"/>
  <c r="BJ389" i="1"/>
  <c r="BT388" i="1"/>
  <c r="BL388" i="1"/>
  <c r="BV387" i="1"/>
  <c r="BN387" i="1"/>
  <c r="BX386" i="1"/>
  <c r="BP386" i="1"/>
  <c r="BZ385" i="1"/>
  <c r="BR385" i="1"/>
  <c r="BJ385" i="1"/>
  <c r="BT384" i="1"/>
  <c r="BL384" i="1"/>
  <c r="BV383" i="1"/>
  <c r="BN383" i="1"/>
  <c r="BX382" i="1"/>
  <c r="BP382" i="1"/>
  <c r="BZ381" i="1"/>
  <c r="BR381" i="1"/>
  <c r="BJ381" i="1"/>
  <c r="BT380" i="1"/>
  <c r="BL380" i="1"/>
  <c r="BV379" i="1"/>
  <c r="BN379" i="1"/>
  <c r="BX378" i="1"/>
  <c r="BP378" i="1"/>
  <c r="BZ377" i="1"/>
  <c r="BR377" i="1"/>
  <c r="BJ377" i="1"/>
  <c r="BT376" i="1"/>
  <c r="BL376" i="1"/>
  <c r="BV375" i="1"/>
  <c r="BN375" i="1"/>
  <c r="BX374" i="1"/>
  <c r="BP374" i="1"/>
  <c r="BZ373" i="1"/>
  <c r="BR373" i="1"/>
  <c r="BJ373" i="1"/>
  <c r="BT372" i="1"/>
  <c r="BL372" i="1"/>
  <c r="BV371" i="1"/>
  <c r="BN371" i="1"/>
  <c r="BX370" i="1"/>
  <c r="BP370" i="1"/>
  <c r="BZ369" i="1"/>
  <c r="BR369" i="1"/>
  <c r="BJ369" i="1"/>
  <c r="BT368" i="1"/>
  <c r="BL368" i="1"/>
  <c r="BV367" i="1"/>
  <c r="BN367" i="1"/>
  <c r="BX366" i="1"/>
  <c r="BP366" i="1"/>
  <c r="BZ365" i="1"/>
  <c r="BR365" i="1"/>
  <c r="BJ365" i="1"/>
  <c r="BT364" i="1"/>
  <c r="BL364" i="1"/>
  <c r="BV363" i="1"/>
  <c r="BN363" i="1"/>
  <c r="BX362" i="1"/>
  <c r="BP362" i="1"/>
  <c r="BZ361" i="1"/>
  <c r="BR361" i="1"/>
  <c r="BJ361" i="1"/>
  <c r="BT360" i="1"/>
  <c r="BL360" i="1"/>
  <c r="BV359" i="1"/>
  <c r="BN359" i="1"/>
  <c r="BX358" i="1"/>
  <c r="BP358" i="1"/>
  <c r="BZ357" i="1"/>
  <c r="BR357" i="1"/>
  <c r="BJ357" i="1"/>
  <c r="BT356" i="1"/>
  <c r="BL356" i="1"/>
  <c r="BV355" i="1"/>
  <c r="BN355" i="1"/>
  <c r="BX354" i="1"/>
  <c r="BP354" i="1"/>
  <c r="BZ353" i="1"/>
  <c r="BR353" i="1"/>
  <c r="BJ353" i="1"/>
  <c r="BT352" i="1"/>
  <c r="BL352" i="1"/>
  <c r="BV351" i="1"/>
  <c r="BN351" i="1"/>
  <c r="BX350" i="1"/>
  <c r="BP350" i="1"/>
  <c r="BZ349" i="1"/>
  <c r="BR349" i="1"/>
  <c r="BJ349" i="1"/>
  <c r="BT348" i="1"/>
  <c r="BL348" i="1"/>
  <c r="BV347" i="1"/>
  <c r="BN347" i="1"/>
  <c r="BX346" i="1"/>
  <c r="BP346" i="1"/>
  <c r="BZ345" i="1"/>
  <c r="BR345" i="1"/>
  <c r="BJ345" i="1"/>
  <c r="BT344" i="1"/>
  <c r="BL344" i="1"/>
  <c r="BV343" i="1"/>
  <c r="BN343" i="1"/>
  <c r="BX342" i="1"/>
  <c r="BP342" i="1"/>
  <c r="BO412" i="1"/>
  <c r="BY411" i="1"/>
  <c r="BQ411" i="1"/>
  <c r="BI411" i="1"/>
  <c r="BW410" i="1"/>
  <c r="BO410" i="1"/>
  <c r="BY409" i="1"/>
  <c r="BQ409" i="1"/>
  <c r="BI409" i="1"/>
  <c r="BW408" i="1"/>
  <c r="BO408" i="1"/>
  <c r="BY407" i="1"/>
  <c r="BQ407" i="1"/>
  <c r="BI407" i="1"/>
  <c r="BW406" i="1"/>
  <c r="BO406" i="1"/>
  <c r="BY405" i="1"/>
  <c r="BQ405" i="1"/>
  <c r="BI405" i="1"/>
  <c r="BW404" i="1"/>
  <c r="BO404" i="1"/>
  <c r="BY403" i="1"/>
  <c r="BQ403" i="1"/>
  <c r="BI403" i="1"/>
  <c r="BW402" i="1"/>
  <c r="BO402" i="1"/>
  <c r="BY401" i="1"/>
  <c r="BQ401" i="1"/>
  <c r="BI401" i="1"/>
  <c r="BW400" i="1"/>
  <c r="BO400" i="1"/>
  <c r="BY399" i="1"/>
  <c r="BQ399" i="1"/>
  <c r="BI399" i="1"/>
  <c r="BW398" i="1"/>
  <c r="BO398" i="1"/>
  <c r="BY397" i="1"/>
  <c r="BQ397" i="1"/>
  <c r="BI397" i="1"/>
  <c r="BW396" i="1"/>
  <c r="BO396" i="1"/>
  <c r="BY395" i="1"/>
  <c r="BQ395" i="1"/>
  <c r="BI395" i="1"/>
  <c r="BW394" i="1"/>
  <c r="BO394" i="1"/>
  <c r="BY393" i="1"/>
  <c r="BQ393" i="1"/>
  <c r="BI393" i="1"/>
  <c r="BW392" i="1"/>
  <c r="BO392" i="1"/>
  <c r="BY391" i="1"/>
  <c r="BQ391" i="1"/>
  <c r="BI391" i="1"/>
  <c r="BW390" i="1"/>
  <c r="BO390" i="1"/>
  <c r="BY389" i="1"/>
  <c r="BQ389" i="1"/>
  <c r="BI389" i="1"/>
  <c r="BW388" i="1"/>
  <c r="BO388" i="1"/>
  <c r="BY387" i="1"/>
  <c r="BQ387" i="1"/>
  <c r="BI387" i="1"/>
  <c r="BW386" i="1"/>
  <c r="BO386" i="1"/>
  <c r="BY385" i="1"/>
  <c r="BQ385" i="1"/>
  <c r="BI385" i="1"/>
  <c r="BW384" i="1"/>
  <c r="BO384" i="1"/>
  <c r="BY383" i="1"/>
  <c r="BQ383" i="1"/>
  <c r="BI383" i="1"/>
  <c r="BW382" i="1"/>
  <c r="BO382" i="1"/>
  <c r="BY381" i="1"/>
  <c r="BQ381" i="1"/>
  <c r="BI381" i="1"/>
  <c r="BW380" i="1"/>
  <c r="BO380" i="1"/>
  <c r="BY379" i="1"/>
  <c r="BQ379" i="1"/>
  <c r="BI379" i="1"/>
  <c r="BW378" i="1"/>
  <c r="BO378" i="1"/>
  <c r="BY377" i="1"/>
  <c r="BQ377" i="1"/>
  <c r="BI377" i="1"/>
  <c r="BW376" i="1"/>
  <c r="BO376" i="1"/>
  <c r="BY375" i="1"/>
  <c r="BQ375" i="1"/>
  <c r="BI375" i="1"/>
  <c r="BW374" i="1"/>
  <c r="BO374" i="1"/>
  <c r="BY373" i="1"/>
  <c r="BQ373" i="1"/>
  <c r="BI373" i="1"/>
  <c r="BW372" i="1"/>
  <c r="BO372" i="1"/>
  <c r="BY371" i="1"/>
  <c r="BQ371" i="1"/>
  <c r="BI371" i="1"/>
  <c r="BW370" i="1"/>
  <c r="BO370" i="1"/>
  <c r="BY369" i="1"/>
  <c r="BQ369" i="1"/>
  <c r="BI369" i="1"/>
  <c r="BW368" i="1"/>
  <c r="BO368" i="1"/>
  <c r="BY367" i="1"/>
  <c r="BQ367" i="1"/>
  <c r="BI367" i="1"/>
  <c r="BW366" i="1"/>
  <c r="BO366" i="1"/>
  <c r="BY365" i="1"/>
  <c r="BQ365" i="1"/>
  <c r="BI365" i="1"/>
  <c r="BW364" i="1"/>
  <c r="BO364" i="1"/>
  <c r="BY363" i="1"/>
  <c r="BQ363" i="1"/>
  <c r="BI363" i="1"/>
  <c r="BW362" i="1"/>
  <c r="BO362" i="1"/>
  <c r="BY361" i="1"/>
  <c r="BQ361" i="1"/>
  <c r="BI361" i="1"/>
  <c r="BW360" i="1"/>
  <c r="BO360" i="1"/>
  <c r="BY359" i="1"/>
  <c r="BQ359" i="1"/>
  <c r="BI359" i="1"/>
  <c r="BW358" i="1"/>
  <c r="BO358" i="1"/>
  <c r="BY357" i="1"/>
  <c r="BQ357" i="1"/>
  <c r="BI357" i="1"/>
  <c r="BW356" i="1"/>
  <c r="BO356" i="1"/>
  <c r="BY355" i="1"/>
  <c r="BQ355" i="1"/>
  <c r="BI355" i="1"/>
  <c r="BW354" i="1"/>
  <c r="BO354" i="1"/>
  <c r="BY353" i="1"/>
  <c r="BQ353" i="1"/>
  <c r="BI353" i="1"/>
  <c r="BW352" i="1"/>
  <c r="BO352" i="1"/>
  <c r="BY351" i="1"/>
  <c r="BQ351" i="1"/>
  <c r="BI351" i="1"/>
  <c r="BW350" i="1"/>
  <c r="BO350" i="1"/>
  <c r="BY349" i="1"/>
  <c r="BQ349" i="1"/>
  <c r="BI349" i="1"/>
  <c r="BW348" i="1"/>
  <c r="BO348" i="1"/>
  <c r="BY347" i="1"/>
  <c r="BQ347" i="1"/>
  <c r="BI347" i="1"/>
  <c r="BW346" i="1"/>
  <c r="BO346" i="1"/>
  <c r="BY345" i="1"/>
  <c r="BQ345" i="1"/>
  <c r="BI345" i="1"/>
  <c r="BW344" i="1"/>
  <c r="BO344" i="1"/>
  <c r="BY343" i="1"/>
  <c r="BQ343" i="1"/>
  <c r="BI343" i="1"/>
  <c r="BW342" i="1"/>
  <c r="BO342" i="1"/>
  <c r="AE537" i="1"/>
  <c r="AF535" i="1" s="1"/>
  <c r="J61" i="1" l="1"/>
  <c r="J618" i="1" s="1"/>
  <c r="F39" i="2"/>
  <c r="F127" i="2"/>
  <c r="G620" i="1"/>
  <c r="F128" i="2" s="1"/>
  <c r="D486" i="1"/>
  <c r="BZ338" i="1"/>
  <c r="AG533" i="1"/>
  <c r="AE539" i="1"/>
  <c r="AF537" i="1" s="1"/>
  <c r="F136" i="2" l="1"/>
  <c r="J620" i="1"/>
  <c r="F137" i="2" s="1"/>
  <c r="E482" i="1"/>
  <c r="D528" i="1" s="1"/>
  <c r="P496" i="1"/>
  <c r="K498" i="1"/>
  <c r="I522" i="1"/>
  <c r="P508" i="1"/>
  <c r="I492" i="1"/>
  <c r="F514" i="1"/>
  <c r="H520" i="1"/>
  <c r="K522" i="1"/>
  <c r="P518" i="1"/>
  <c r="E506" i="1"/>
  <c r="U508" i="1"/>
  <c r="R516" i="1"/>
  <c r="P514" i="1"/>
  <c r="O490" i="1"/>
  <c r="R500" i="1"/>
  <c r="H516" i="1"/>
  <c r="I498" i="1"/>
  <c r="M500" i="1"/>
  <c r="H512" i="1"/>
  <c r="J510" i="1"/>
  <c r="F502" i="1"/>
  <c r="N522" i="1"/>
  <c r="J512" i="1"/>
  <c r="R494" i="1"/>
  <c r="S494" i="1"/>
  <c r="S506" i="1"/>
  <c r="S500" i="1"/>
  <c r="L522" i="1"/>
  <c r="Q518" i="1"/>
  <c r="Q516" i="1"/>
  <c r="N504" i="1"/>
  <c r="P498" i="1"/>
  <c r="M490" i="1"/>
  <c r="G516" i="1"/>
  <c r="H500" i="1"/>
  <c r="J522" i="1"/>
  <c r="F506" i="1"/>
  <c r="T496" i="1"/>
  <c r="L500" i="1"/>
  <c r="R490" i="1"/>
  <c r="Q494" i="1"/>
  <c r="E496" i="1"/>
  <c r="G500" i="1"/>
  <c r="M504" i="1"/>
  <c r="O508" i="1"/>
  <c r="R510" i="1"/>
  <c r="H514" i="1"/>
  <c r="L494" i="1"/>
  <c r="P492" i="1"/>
  <c r="E502" i="1"/>
  <c r="G506" i="1"/>
  <c r="J508" i="1"/>
  <c r="Q510" i="1"/>
  <c r="T512" i="1"/>
  <c r="F516" i="1"/>
  <c r="N518" i="1"/>
  <c r="S520" i="1"/>
  <c r="S522" i="1"/>
  <c r="K494" i="1"/>
  <c r="O492" i="1"/>
  <c r="S496" i="1"/>
  <c r="G504" i="1"/>
  <c r="I508" i="1"/>
  <c r="L510" i="1"/>
  <c r="S512" i="1"/>
  <c r="F494" i="1"/>
  <c r="J492" i="1"/>
  <c r="Q498" i="1"/>
  <c r="S502" i="1"/>
  <c r="U506" i="1"/>
  <c r="K510" i="1"/>
  <c r="N512" i="1"/>
  <c r="Q514" i="1"/>
  <c r="H518" i="1"/>
  <c r="M520" i="1"/>
  <c r="M522" i="1"/>
  <c r="P522" i="1"/>
  <c r="E518" i="1"/>
  <c r="M516" i="1"/>
  <c r="P502" i="1"/>
  <c r="R496" i="1"/>
  <c r="U490" i="1"/>
  <c r="P504" i="1"/>
  <c r="R498" i="1"/>
  <c r="P520" i="1"/>
  <c r="L504" i="1"/>
  <c r="U492" i="1"/>
  <c r="N498" i="1"/>
  <c r="J490" i="1"/>
  <c r="E492" i="1"/>
  <c r="I496" i="1"/>
  <c r="O500" i="1"/>
  <c r="Q504" i="1"/>
  <c r="S508" i="1"/>
  <c r="I512" i="1"/>
  <c r="L514" i="1"/>
  <c r="P494" i="1"/>
  <c r="G498" i="1"/>
  <c r="I502" i="1"/>
  <c r="K506" i="1"/>
  <c r="R508" i="1"/>
  <c r="U510" i="1"/>
  <c r="G514" i="1"/>
  <c r="N516" i="1"/>
  <c r="R518" i="1"/>
  <c r="T518" i="1"/>
  <c r="P490" i="1"/>
  <c r="O494" i="1"/>
  <c r="S492" i="1"/>
  <c r="I500" i="1"/>
  <c r="K504" i="1"/>
  <c r="M508" i="1"/>
  <c r="T510" i="1"/>
  <c r="E522" i="1"/>
  <c r="L518" i="1"/>
  <c r="M514" i="1"/>
  <c r="S510" i="1"/>
  <c r="L508" i="1"/>
  <c r="O502" i="1"/>
  <c r="E498" i="1"/>
  <c r="J494" i="1"/>
  <c r="K512" i="1"/>
  <c r="E508" i="1"/>
  <c r="O496" i="1"/>
  <c r="H490" i="1"/>
  <c r="O520" i="1"/>
  <c r="S514" i="1"/>
  <c r="I510" i="1"/>
  <c r="U502" i="1"/>
  <c r="L492" i="1"/>
  <c r="Q512" i="1"/>
  <c r="K508" i="1"/>
  <c r="U496" i="1"/>
  <c r="I494" i="1"/>
  <c r="N502" i="1"/>
  <c r="N506" i="1"/>
  <c r="R502" i="1"/>
  <c r="I490" i="1"/>
  <c r="R504" i="1"/>
  <c r="N520" i="1"/>
  <c r="Q520" i="1"/>
  <c r="P516" i="1"/>
  <c r="I514" i="1"/>
  <c r="O510" i="1"/>
  <c r="Q506" i="1"/>
  <c r="G502" i="1"/>
  <c r="R492" i="1"/>
  <c r="R514" i="1"/>
  <c r="G512" i="1"/>
  <c r="O504" i="1"/>
  <c r="K496" i="1"/>
  <c r="L490" i="1"/>
  <c r="G520" i="1"/>
  <c r="O514" i="1"/>
  <c r="E510" i="1"/>
  <c r="M502" i="1"/>
  <c r="H492" i="1"/>
  <c r="M512" i="1"/>
  <c r="U504" i="1"/>
  <c r="Q496" i="1"/>
  <c r="E494" i="1"/>
  <c r="U494" i="1"/>
  <c r="K516" i="1"/>
  <c r="H504" i="1"/>
  <c r="N496" i="1"/>
  <c r="P506" i="1"/>
  <c r="R520" i="1"/>
  <c r="U522" i="1"/>
  <c r="I520" i="1"/>
  <c r="L516" i="1"/>
  <c r="R512" i="1"/>
  <c r="T508" i="1"/>
  <c r="M506" i="1"/>
  <c r="U498" i="1"/>
  <c r="F492" i="1"/>
  <c r="J514" i="1"/>
  <c r="H510" i="1"/>
  <c r="Q500" i="1"/>
  <c r="K492" i="1"/>
  <c r="O522" i="1"/>
  <c r="F518" i="1"/>
  <c r="P512" i="1"/>
  <c r="F508" i="1"/>
  <c r="O498" i="1"/>
  <c r="H494" i="1"/>
  <c r="N510" i="1"/>
  <c r="E504" i="1"/>
  <c r="Q492" i="1"/>
  <c r="F490" i="1"/>
  <c r="T500" i="1"/>
  <c r="K490" i="1"/>
  <c r="O516" i="1"/>
  <c r="N500" i="1"/>
  <c r="O518" i="1"/>
  <c r="K518" i="1"/>
  <c r="H496" i="1"/>
  <c r="P500" i="1"/>
  <c r="R506" i="1"/>
  <c r="R522" i="1"/>
  <c r="F496" i="1"/>
  <c r="T498" i="1"/>
  <c r="T502" i="1"/>
  <c r="T506" i="1"/>
  <c r="L520" i="1"/>
  <c r="U518" i="1"/>
  <c r="T522" i="1"/>
  <c r="H498" i="1"/>
  <c r="F500" i="1"/>
  <c r="H502" i="1"/>
  <c r="F504" i="1"/>
  <c r="H506" i="1"/>
  <c r="E516" i="1"/>
  <c r="U516" i="1"/>
  <c r="T520" i="1"/>
  <c r="I518" i="1"/>
  <c r="F520" i="1"/>
  <c r="H522" i="1"/>
  <c r="Q522" i="1"/>
  <c r="U520" i="1"/>
  <c r="E520" i="1"/>
  <c r="T516" i="1"/>
  <c r="U514" i="1"/>
  <c r="E514" i="1"/>
  <c r="F512" i="1"/>
  <c r="G510" i="1"/>
  <c r="H508" i="1"/>
  <c r="I506" i="1"/>
  <c r="K502" i="1"/>
  <c r="M498" i="1"/>
  <c r="N492" i="1"/>
  <c r="N494" i="1"/>
  <c r="N514" i="1"/>
  <c r="O512" i="1"/>
  <c r="P510" i="1"/>
  <c r="Q508" i="1"/>
  <c r="S504" i="1"/>
  <c r="U500" i="1"/>
  <c r="E500" i="1"/>
  <c r="G496" i="1"/>
  <c r="G492" i="1"/>
  <c r="G494" i="1"/>
  <c r="T490" i="1"/>
  <c r="G522" i="1"/>
  <c r="K520" i="1"/>
  <c r="J518" i="1"/>
  <c r="J516" i="1"/>
  <c r="K514" i="1"/>
  <c r="L512" i="1"/>
  <c r="M510" i="1"/>
  <c r="N508" i="1"/>
  <c r="O506" i="1"/>
  <c r="Q502" i="1"/>
  <c r="S498" i="1"/>
  <c r="T492" i="1"/>
  <c r="T494" i="1"/>
  <c r="T514" i="1"/>
  <c r="U512" i="1"/>
  <c r="E512" i="1"/>
  <c r="F510" i="1"/>
  <c r="G508" i="1"/>
  <c r="I504" i="1"/>
  <c r="K500" i="1"/>
  <c r="M496" i="1"/>
  <c r="M492" i="1"/>
  <c r="M494" i="1"/>
  <c r="N490" i="1"/>
  <c r="L496" i="1"/>
  <c r="G490" i="1"/>
  <c r="F498" i="1"/>
  <c r="T504" i="1"/>
  <c r="S516" i="1"/>
  <c r="S490" i="1"/>
  <c r="J498" i="1"/>
  <c r="J502" i="1"/>
  <c r="J506" i="1"/>
  <c r="S518" i="1"/>
  <c r="Q490" i="1"/>
  <c r="J496" i="1"/>
  <c r="L498" i="1"/>
  <c r="J500" i="1"/>
  <c r="L502" i="1"/>
  <c r="J504" i="1"/>
  <c r="L506" i="1"/>
  <c r="I516" i="1"/>
  <c r="G518" i="1"/>
  <c r="F522" i="1"/>
  <c r="M518" i="1"/>
  <c r="J520" i="1"/>
  <c r="AG535" i="1"/>
  <c r="AE541" i="1"/>
  <c r="AF539" i="1" s="1"/>
  <c r="N99" i="1" l="1"/>
  <c r="V569" i="1"/>
  <c r="T569" i="1"/>
  <c r="R569" i="1"/>
  <c r="P569" i="1"/>
  <c r="N569" i="1"/>
  <c r="L569" i="1"/>
  <c r="J569" i="1"/>
  <c r="H569" i="1"/>
  <c r="F569" i="1"/>
  <c r="V565" i="1"/>
  <c r="T565" i="1"/>
  <c r="R565" i="1"/>
  <c r="P565" i="1"/>
  <c r="N565" i="1"/>
  <c r="L565" i="1"/>
  <c r="J565" i="1"/>
  <c r="H565" i="1"/>
  <c r="F565" i="1"/>
  <c r="V561" i="1"/>
  <c r="T561" i="1"/>
  <c r="R561" i="1"/>
  <c r="P561" i="1"/>
  <c r="N561" i="1"/>
  <c r="L561" i="1"/>
  <c r="J561" i="1"/>
  <c r="H561" i="1"/>
  <c r="F561" i="1"/>
  <c r="V557" i="1"/>
  <c r="T557" i="1"/>
  <c r="R557" i="1"/>
  <c r="P557" i="1"/>
  <c r="N557" i="1"/>
  <c r="L557" i="1"/>
  <c r="J557" i="1"/>
  <c r="H557" i="1"/>
  <c r="F557" i="1"/>
  <c r="V553" i="1"/>
  <c r="T553" i="1"/>
  <c r="R553" i="1"/>
  <c r="P553" i="1"/>
  <c r="N553" i="1"/>
  <c r="L553" i="1"/>
  <c r="J553" i="1"/>
  <c r="H553" i="1"/>
  <c r="F553" i="1"/>
  <c r="V549" i="1"/>
  <c r="T549" i="1"/>
  <c r="R549" i="1"/>
  <c r="P549" i="1"/>
  <c r="N549" i="1"/>
  <c r="L549" i="1"/>
  <c r="J549" i="1"/>
  <c r="H549" i="1"/>
  <c r="F549" i="1"/>
  <c r="V545" i="1"/>
  <c r="T545" i="1"/>
  <c r="R545" i="1"/>
  <c r="P545" i="1"/>
  <c r="N545" i="1"/>
  <c r="L545" i="1"/>
  <c r="J545" i="1"/>
  <c r="H545" i="1"/>
  <c r="F545" i="1"/>
  <c r="V541" i="1"/>
  <c r="T541" i="1"/>
  <c r="R541" i="1"/>
  <c r="P541" i="1"/>
  <c r="N541" i="1"/>
  <c r="L541" i="1"/>
  <c r="J541" i="1"/>
  <c r="H541" i="1"/>
  <c r="F541" i="1"/>
  <c r="V537" i="1"/>
  <c r="T537" i="1"/>
  <c r="R537" i="1"/>
  <c r="P537" i="1"/>
  <c r="N537" i="1"/>
  <c r="L537" i="1"/>
  <c r="J537" i="1"/>
  <c r="H537" i="1"/>
  <c r="F537" i="1"/>
  <c r="V571" i="1"/>
  <c r="T571" i="1"/>
  <c r="R571" i="1"/>
  <c r="P571" i="1"/>
  <c r="U569" i="1"/>
  <c r="Q569" i="1"/>
  <c r="M569" i="1"/>
  <c r="I569" i="1"/>
  <c r="E569" i="1"/>
  <c r="S565" i="1"/>
  <c r="O565" i="1"/>
  <c r="K565" i="1"/>
  <c r="G565" i="1"/>
  <c r="U561" i="1"/>
  <c r="Q561" i="1"/>
  <c r="M561" i="1"/>
  <c r="I561" i="1"/>
  <c r="E561" i="1"/>
  <c r="S557" i="1"/>
  <c r="O557" i="1"/>
  <c r="K557" i="1"/>
  <c r="G557" i="1"/>
  <c r="U553" i="1"/>
  <c r="Q553" i="1"/>
  <c r="M553" i="1"/>
  <c r="I553" i="1"/>
  <c r="E553" i="1"/>
  <c r="S549" i="1"/>
  <c r="O549" i="1"/>
  <c r="K549" i="1"/>
  <c r="G549" i="1"/>
  <c r="U545" i="1"/>
  <c r="Q545" i="1"/>
  <c r="M545" i="1"/>
  <c r="I545" i="1"/>
  <c r="E545" i="1"/>
  <c r="S541" i="1"/>
  <c r="O541" i="1"/>
  <c r="K541" i="1"/>
  <c r="G541" i="1"/>
  <c r="U537" i="1"/>
  <c r="Q537" i="1"/>
  <c r="M537" i="1"/>
  <c r="I537" i="1"/>
  <c r="E537" i="1"/>
  <c r="S571" i="1"/>
  <c r="O571" i="1"/>
  <c r="M571" i="1"/>
  <c r="K571" i="1"/>
  <c r="I571" i="1"/>
  <c r="G571" i="1"/>
  <c r="E571" i="1"/>
  <c r="U567" i="1"/>
  <c r="S567" i="1"/>
  <c r="Q567" i="1"/>
  <c r="O567" i="1"/>
  <c r="M567" i="1"/>
  <c r="K567" i="1"/>
  <c r="I567" i="1"/>
  <c r="G567" i="1"/>
  <c r="E567" i="1"/>
  <c r="U563" i="1"/>
  <c r="S563" i="1"/>
  <c r="Q563" i="1"/>
  <c r="O563" i="1"/>
  <c r="M563" i="1"/>
  <c r="K563" i="1"/>
  <c r="I563" i="1"/>
  <c r="G563" i="1"/>
  <c r="E563" i="1"/>
  <c r="U559" i="1"/>
  <c r="S559" i="1"/>
  <c r="Q559" i="1"/>
  <c r="O559" i="1"/>
  <c r="M559" i="1"/>
  <c r="K559" i="1"/>
  <c r="I559" i="1"/>
  <c r="G559" i="1"/>
  <c r="E559" i="1"/>
  <c r="U555" i="1"/>
  <c r="S555" i="1"/>
  <c r="Q555" i="1"/>
  <c r="O555" i="1"/>
  <c r="M555" i="1"/>
  <c r="K555" i="1"/>
  <c r="I555" i="1"/>
  <c r="G555" i="1"/>
  <c r="E555" i="1"/>
  <c r="U551" i="1"/>
  <c r="S551" i="1"/>
  <c r="Q551" i="1"/>
  <c r="O551" i="1"/>
  <c r="M551" i="1"/>
  <c r="K551" i="1"/>
  <c r="I551" i="1"/>
  <c r="G551" i="1"/>
  <c r="E551" i="1"/>
  <c r="U547" i="1"/>
  <c r="S547" i="1"/>
  <c r="Q547" i="1"/>
  <c r="O547" i="1"/>
  <c r="M547" i="1"/>
  <c r="K547" i="1"/>
  <c r="I547" i="1"/>
  <c r="G547" i="1"/>
  <c r="E547" i="1"/>
  <c r="U543" i="1"/>
  <c r="S543" i="1"/>
  <c r="Q543" i="1"/>
  <c r="O543" i="1"/>
  <c r="M543" i="1"/>
  <c r="K543" i="1"/>
  <c r="I543" i="1"/>
  <c r="G543" i="1"/>
  <c r="E543" i="1"/>
  <c r="U539" i="1"/>
  <c r="S539" i="1"/>
  <c r="Q539" i="1"/>
  <c r="O539" i="1"/>
  <c r="M539" i="1"/>
  <c r="K539" i="1"/>
  <c r="I539" i="1"/>
  <c r="G539" i="1"/>
  <c r="E539" i="1"/>
  <c r="U535" i="1"/>
  <c r="S535" i="1"/>
  <c r="Q535" i="1"/>
  <c r="O535" i="1"/>
  <c r="M535" i="1"/>
  <c r="K535" i="1"/>
  <c r="I535" i="1"/>
  <c r="G535" i="1"/>
  <c r="E535" i="1"/>
  <c r="U533" i="1"/>
  <c r="S533" i="1"/>
  <c r="Q533" i="1"/>
  <c r="O533" i="1"/>
  <c r="M533" i="1"/>
  <c r="K533" i="1"/>
  <c r="I533" i="1"/>
  <c r="G533" i="1"/>
  <c r="E533" i="1"/>
  <c r="G531" i="1"/>
  <c r="I531" i="1"/>
  <c r="K531" i="1"/>
  <c r="M531" i="1"/>
  <c r="O531" i="1"/>
  <c r="Q531" i="1"/>
  <c r="S531" i="1"/>
  <c r="U531" i="1"/>
  <c r="E531" i="1"/>
  <c r="S569" i="1"/>
  <c r="K569" i="1"/>
  <c r="U565" i="1"/>
  <c r="M565" i="1"/>
  <c r="E565" i="1"/>
  <c r="O561" i="1"/>
  <c r="G561" i="1"/>
  <c r="Q557" i="1"/>
  <c r="I557" i="1"/>
  <c r="S553" i="1"/>
  <c r="K553" i="1"/>
  <c r="U549" i="1"/>
  <c r="M549" i="1"/>
  <c r="E549" i="1"/>
  <c r="O545" i="1"/>
  <c r="G545" i="1"/>
  <c r="Q541" i="1"/>
  <c r="I541" i="1"/>
  <c r="S537" i="1"/>
  <c r="K537" i="1"/>
  <c r="U571" i="1"/>
  <c r="N571" i="1"/>
  <c r="J571" i="1"/>
  <c r="F571" i="1"/>
  <c r="T567" i="1"/>
  <c r="P567" i="1"/>
  <c r="L567" i="1"/>
  <c r="H567" i="1"/>
  <c r="V563" i="1"/>
  <c r="R563" i="1"/>
  <c r="N563" i="1"/>
  <c r="J563" i="1"/>
  <c r="F563" i="1"/>
  <c r="T559" i="1"/>
  <c r="P559" i="1"/>
  <c r="L559" i="1"/>
  <c r="H559" i="1"/>
  <c r="V555" i="1"/>
  <c r="R555" i="1"/>
  <c r="N555" i="1"/>
  <c r="J555" i="1"/>
  <c r="F555" i="1"/>
  <c r="T551" i="1"/>
  <c r="P551" i="1"/>
  <c r="L551" i="1"/>
  <c r="H551" i="1"/>
  <c r="V547" i="1"/>
  <c r="R547" i="1"/>
  <c r="N547" i="1"/>
  <c r="J547" i="1"/>
  <c r="F547" i="1"/>
  <c r="T543" i="1"/>
  <c r="P543" i="1"/>
  <c r="L543" i="1"/>
  <c r="H543" i="1"/>
  <c r="V539" i="1"/>
  <c r="R539" i="1"/>
  <c r="N539" i="1"/>
  <c r="J539" i="1"/>
  <c r="F539" i="1"/>
  <c r="T535" i="1"/>
  <c r="P535" i="1"/>
  <c r="L535" i="1"/>
  <c r="H535" i="1"/>
  <c r="V533" i="1"/>
  <c r="R533" i="1"/>
  <c r="N533" i="1"/>
  <c r="J533" i="1"/>
  <c r="F533" i="1"/>
  <c r="H531" i="1"/>
  <c r="L531" i="1"/>
  <c r="P531" i="1"/>
  <c r="T531" i="1"/>
  <c r="O569" i="1"/>
  <c r="Q565" i="1"/>
  <c r="S561" i="1"/>
  <c r="U557" i="1"/>
  <c r="E557" i="1"/>
  <c r="G553" i="1"/>
  <c r="I549" i="1"/>
  <c r="K545" i="1"/>
  <c r="M541" i="1"/>
  <c r="O537" i="1"/>
  <c r="Q571" i="1"/>
  <c r="H571" i="1"/>
  <c r="R567" i="1"/>
  <c r="J567" i="1"/>
  <c r="T563" i="1"/>
  <c r="L563" i="1"/>
  <c r="V559" i="1"/>
  <c r="N559" i="1"/>
  <c r="F559" i="1"/>
  <c r="P555" i="1"/>
  <c r="H555" i="1"/>
  <c r="R551" i="1"/>
  <c r="J551" i="1"/>
  <c r="T547" i="1"/>
  <c r="L547" i="1"/>
  <c r="V543" i="1"/>
  <c r="N543" i="1"/>
  <c r="F543" i="1"/>
  <c r="P539" i="1"/>
  <c r="H539" i="1"/>
  <c r="R535" i="1"/>
  <c r="J535" i="1"/>
  <c r="T533" i="1"/>
  <c r="L533" i="1"/>
  <c r="F531" i="1"/>
  <c r="N531" i="1"/>
  <c r="V531" i="1"/>
  <c r="G569" i="1"/>
  <c r="I565" i="1"/>
  <c r="K561" i="1"/>
  <c r="M557" i="1"/>
  <c r="O553" i="1"/>
  <c r="Q549" i="1"/>
  <c r="S545" i="1"/>
  <c r="U541" i="1"/>
  <c r="E541" i="1"/>
  <c r="G537" i="1"/>
  <c r="L571" i="1"/>
  <c r="V567" i="1"/>
  <c r="N567" i="1"/>
  <c r="F567" i="1"/>
  <c r="P563" i="1"/>
  <c r="H563" i="1"/>
  <c r="R559" i="1"/>
  <c r="J559" i="1"/>
  <c r="T555" i="1"/>
  <c r="L555" i="1"/>
  <c r="V551" i="1"/>
  <c r="N551" i="1"/>
  <c r="F551" i="1"/>
  <c r="P547" i="1"/>
  <c r="H547" i="1"/>
  <c r="R543" i="1"/>
  <c r="J543" i="1"/>
  <c r="T539" i="1"/>
  <c r="L539" i="1"/>
  <c r="V535" i="1"/>
  <c r="N535" i="1"/>
  <c r="F535" i="1"/>
  <c r="P533" i="1"/>
  <c r="H533" i="1"/>
  <c r="J531" i="1"/>
  <c r="R531" i="1"/>
  <c r="AH533" i="1"/>
  <c r="AG537" i="1"/>
  <c r="AE543" i="1"/>
  <c r="AF541" i="1" s="1"/>
  <c r="AH535" i="1" l="1"/>
  <c r="AI533" i="1" s="1"/>
  <c r="AG539" i="1"/>
  <c r="AE545" i="1"/>
  <c r="AF543" i="1" s="1"/>
  <c r="AH537" i="1" l="1"/>
  <c r="AI535" i="1" s="1"/>
  <c r="AG541" i="1"/>
  <c r="AE547" i="1"/>
  <c r="AF545" i="1" s="1"/>
  <c r="AJ533" i="1" l="1"/>
  <c r="AH539" i="1"/>
  <c r="AG543" i="1"/>
  <c r="AE549" i="1"/>
  <c r="AF547" i="1" s="1"/>
  <c r="AI537" i="1" l="1"/>
  <c r="AH541" i="1"/>
  <c r="AG545" i="1"/>
  <c r="AE551" i="1"/>
  <c r="AF549" i="1" s="1"/>
  <c r="AJ535" i="1" l="1"/>
  <c r="AI539" i="1"/>
  <c r="AH543" i="1"/>
  <c r="AG547" i="1"/>
  <c r="AE553" i="1"/>
  <c r="AF551" i="1" s="1"/>
  <c r="AK533" i="1" l="1"/>
  <c r="AL533" i="1" s="1"/>
  <c r="AM533" i="1" s="1"/>
  <c r="AN533" i="1" s="1"/>
  <c r="AO533" i="1" s="1"/>
  <c r="AP533" i="1" s="1"/>
  <c r="AQ533" i="1" s="1"/>
  <c r="AR533" i="1" s="1"/>
  <c r="AS533" i="1" s="1"/>
  <c r="AT533" i="1" s="1"/>
  <c r="AU533" i="1" s="1"/>
  <c r="AV533" i="1" s="1"/>
  <c r="AW533" i="1" s="1"/>
  <c r="AX533" i="1" s="1"/>
  <c r="AY533" i="1" s="1"/>
  <c r="AZ532" i="1" s="1"/>
  <c r="BA532" i="1" s="1"/>
  <c r="D578" i="1" s="1"/>
  <c r="H578" i="1" s="1"/>
  <c r="AJ537" i="1"/>
  <c r="AI541" i="1"/>
  <c r="AH545" i="1"/>
  <c r="AG549" i="1"/>
  <c r="AE555" i="1"/>
  <c r="AF553" i="1" s="1"/>
  <c r="AK535" i="1" l="1"/>
  <c r="AL535" i="1" s="1"/>
  <c r="AM535" i="1" s="1"/>
  <c r="AN535" i="1" s="1"/>
  <c r="AO535" i="1" s="1"/>
  <c r="AP535" i="1" s="1"/>
  <c r="AQ535" i="1" s="1"/>
  <c r="AR535" i="1" s="1"/>
  <c r="AS535" i="1" s="1"/>
  <c r="AT535" i="1" s="1"/>
  <c r="AU535" i="1" s="1"/>
  <c r="AV535" i="1" s="1"/>
  <c r="AW535" i="1" s="1"/>
  <c r="AX535" i="1" s="1"/>
  <c r="AY535" i="1" s="1"/>
  <c r="AZ533" i="1" s="1"/>
  <c r="BA533" i="1" s="1"/>
  <c r="D579" i="1" s="1"/>
  <c r="H579" i="1" s="1"/>
  <c r="AJ539" i="1"/>
  <c r="AI543" i="1"/>
  <c r="AH547" i="1"/>
  <c r="AG551" i="1"/>
  <c r="AE557" i="1"/>
  <c r="AF555" i="1" s="1"/>
  <c r="AK537" i="1" l="1"/>
  <c r="AL537" i="1" s="1"/>
  <c r="AM537" i="1" s="1"/>
  <c r="AN537" i="1" s="1"/>
  <c r="AO537" i="1" s="1"/>
  <c r="AP537" i="1" s="1"/>
  <c r="AQ537" i="1" s="1"/>
  <c r="AR537" i="1" s="1"/>
  <c r="AS537" i="1" s="1"/>
  <c r="AT537" i="1" s="1"/>
  <c r="AU537" i="1" s="1"/>
  <c r="AV537" i="1" s="1"/>
  <c r="AW537" i="1" s="1"/>
  <c r="AX537" i="1" s="1"/>
  <c r="AY537" i="1" s="1"/>
  <c r="AZ534" i="1" s="1"/>
  <c r="BA534" i="1" s="1"/>
  <c r="D580" i="1" s="1"/>
  <c r="H580" i="1" s="1"/>
  <c r="AJ541" i="1"/>
  <c r="AI545" i="1"/>
  <c r="AH549" i="1"/>
  <c r="AG553" i="1"/>
  <c r="AE559" i="1"/>
  <c r="AF557" i="1" s="1"/>
  <c r="AK539" i="1" l="1"/>
  <c r="AL539" i="1" s="1"/>
  <c r="AM539" i="1" s="1"/>
  <c r="AN539" i="1" s="1"/>
  <c r="AO539" i="1" s="1"/>
  <c r="AP539" i="1" s="1"/>
  <c r="AQ539" i="1" s="1"/>
  <c r="AR539" i="1" s="1"/>
  <c r="AS539" i="1" s="1"/>
  <c r="AT539" i="1" s="1"/>
  <c r="AU539" i="1" s="1"/>
  <c r="AV539" i="1" s="1"/>
  <c r="AW539" i="1" s="1"/>
  <c r="AX539" i="1" s="1"/>
  <c r="AY539" i="1" s="1"/>
  <c r="AZ535" i="1" s="1"/>
  <c r="BA535" i="1" s="1"/>
  <c r="D581" i="1" s="1"/>
  <c r="H581" i="1" s="1"/>
  <c r="AJ543" i="1"/>
  <c r="AI547" i="1"/>
  <c r="AH551" i="1"/>
  <c r="AG555" i="1"/>
  <c r="AE561" i="1"/>
  <c r="AF559" i="1" s="1"/>
  <c r="AK541" i="1" l="1"/>
  <c r="AL541" i="1" s="1"/>
  <c r="AM541" i="1" s="1"/>
  <c r="AN541" i="1" s="1"/>
  <c r="AO541" i="1" s="1"/>
  <c r="AP541" i="1" s="1"/>
  <c r="AQ541" i="1" s="1"/>
  <c r="AR541" i="1" s="1"/>
  <c r="AS541" i="1" s="1"/>
  <c r="AT541" i="1" s="1"/>
  <c r="AU541" i="1" s="1"/>
  <c r="AV541" i="1" s="1"/>
  <c r="AW541" i="1" s="1"/>
  <c r="AX541" i="1" s="1"/>
  <c r="AY541" i="1" s="1"/>
  <c r="AZ536" i="1" s="1"/>
  <c r="BA536" i="1" s="1"/>
  <c r="D582" i="1" s="1"/>
  <c r="H582" i="1" s="1"/>
  <c r="AJ545" i="1"/>
  <c r="AI549" i="1"/>
  <c r="AH553" i="1"/>
  <c r="AG557" i="1"/>
  <c r="AE563" i="1"/>
  <c r="AF561" i="1" s="1"/>
  <c r="AK543" i="1" l="1"/>
  <c r="AL543" i="1" s="1"/>
  <c r="AM543" i="1" s="1"/>
  <c r="AN543" i="1" s="1"/>
  <c r="AO543" i="1" s="1"/>
  <c r="AP543" i="1" s="1"/>
  <c r="AQ543" i="1" s="1"/>
  <c r="AR543" i="1" s="1"/>
  <c r="AS543" i="1" s="1"/>
  <c r="AT543" i="1" s="1"/>
  <c r="AU543" i="1" s="1"/>
  <c r="AV543" i="1" s="1"/>
  <c r="AW543" i="1" s="1"/>
  <c r="AX543" i="1" s="1"/>
  <c r="AY543" i="1" s="1"/>
  <c r="AZ537" i="1" s="1"/>
  <c r="BA537" i="1" s="1"/>
  <c r="D583" i="1" s="1"/>
  <c r="H583" i="1" s="1"/>
  <c r="AH555" i="1"/>
  <c r="AJ547" i="1"/>
  <c r="AI551" i="1"/>
  <c r="AG559" i="1"/>
  <c r="AE565" i="1"/>
  <c r="AF563" i="1" s="1"/>
  <c r="AI553" i="1" l="1"/>
  <c r="AJ549" i="1"/>
  <c r="AH557" i="1"/>
  <c r="AK545" i="1"/>
  <c r="AL545" i="1" s="1"/>
  <c r="AM545" i="1" s="1"/>
  <c r="AN545" i="1" s="1"/>
  <c r="AO545" i="1" s="1"/>
  <c r="AP545" i="1" s="1"/>
  <c r="AQ545" i="1" s="1"/>
  <c r="AR545" i="1" s="1"/>
  <c r="AS545" i="1" s="1"/>
  <c r="AT545" i="1" s="1"/>
  <c r="AU545" i="1" s="1"/>
  <c r="AV545" i="1" s="1"/>
  <c r="AW545" i="1" s="1"/>
  <c r="AX545" i="1" s="1"/>
  <c r="AY545" i="1" s="1"/>
  <c r="AZ538" i="1" s="1"/>
  <c r="BA538" i="1" s="1"/>
  <c r="D584" i="1" s="1"/>
  <c r="H584" i="1" s="1"/>
  <c r="AG561" i="1"/>
  <c r="AE567" i="1"/>
  <c r="AF565" i="1" s="1"/>
  <c r="AJ551" i="1" l="1"/>
  <c r="AI555" i="1"/>
  <c r="AH559" i="1"/>
  <c r="AK547" i="1"/>
  <c r="AG563" i="1"/>
  <c r="AE569" i="1"/>
  <c r="AF567" i="1" s="1"/>
  <c r="AJ553" i="1" l="1"/>
  <c r="AI557" i="1"/>
  <c r="AL547" i="1"/>
  <c r="AM547" i="1" s="1"/>
  <c r="AN547" i="1" s="1"/>
  <c r="AO547" i="1" s="1"/>
  <c r="AP547" i="1" s="1"/>
  <c r="AQ547" i="1" s="1"/>
  <c r="AR547" i="1" s="1"/>
  <c r="AS547" i="1" s="1"/>
  <c r="AT547" i="1" s="1"/>
  <c r="AU547" i="1" s="1"/>
  <c r="AV547" i="1" s="1"/>
  <c r="AW547" i="1" s="1"/>
  <c r="AX547" i="1" s="1"/>
  <c r="AY547" i="1" s="1"/>
  <c r="AZ539" i="1" s="1"/>
  <c r="BA539" i="1" s="1"/>
  <c r="D585" i="1" s="1"/>
  <c r="H585" i="1" s="1"/>
  <c r="AK549" i="1"/>
  <c r="AH561" i="1"/>
  <c r="AE571" i="1"/>
  <c r="AG565" i="1"/>
  <c r="AJ555" i="1" l="1"/>
  <c r="AI559" i="1"/>
  <c r="AL549" i="1"/>
  <c r="AM549" i="1" s="1"/>
  <c r="AN549" i="1" s="1"/>
  <c r="AO549" i="1" s="1"/>
  <c r="AP549" i="1" s="1"/>
  <c r="AQ549" i="1" s="1"/>
  <c r="AR549" i="1" s="1"/>
  <c r="AS549" i="1" s="1"/>
  <c r="AT549" i="1" s="1"/>
  <c r="AU549" i="1" s="1"/>
  <c r="AV549" i="1" s="1"/>
  <c r="AW549" i="1" s="1"/>
  <c r="AX549" i="1" s="1"/>
  <c r="AY549" i="1" s="1"/>
  <c r="AZ540" i="1" s="1"/>
  <c r="BA540" i="1" s="1"/>
  <c r="D586" i="1" s="1"/>
  <c r="H586" i="1" s="1"/>
  <c r="AK551" i="1"/>
  <c r="AH563" i="1"/>
  <c r="AF569" i="1"/>
  <c r="AG567" i="1" s="1"/>
  <c r="AJ557" i="1" l="1"/>
  <c r="AI561" i="1"/>
  <c r="AK553" i="1"/>
  <c r="AK555" i="1" s="1"/>
  <c r="AF571" i="1"/>
  <c r="AH565" i="1"/>
  <c r="AJ559" i="1" l="1"/>
  <c r="AL551" i="1"/>
  <c r="AL553" i="1" s="1"/>
  <c r="AM551" i="1" s="1"/>
  <c r="AK557" i="1"/>
  <c r="AI563" i="1"/>
  <c r="AG569" i="1"/>
  <c r="AL555" i="1" l="1"/>
  <c r="AM553" i="1" s="1"/>
  <c r="AN551" i="1" s="1"/>
  <c r="AH567" i="1"/>
  <c r="AI565" i="1" s="1"/>
  <c r="AG571" i="1"/>
  <c r="AJ561" i="1"/>
  <c r="AK559" i="1" s="1"/>
  <c r="AL557" i="1" l="1"/>
  <c r="AM555" i="1" s="1"/>
  <c r="AN553" i="1" s="1"/>
  <c r="AO551" i="1" s="1"/>
  <c r="AH569" i="1"/>
  <c r="AI567" i="1" s="1"/>
  <c r="AJ563" i="1"/>
  <c r="AH571" i="1" l="1"/>
  <c r="AI569" i="1" s="1"/>
  <c r="AK561" i="1"/>
  <c r="AL559" i="1" s="1"/>
  <c r="AM557" i="1" s="1"/>
  <c r="AN555" i="1" s="1"/>
  <c r="AO553" i="1" s="1"/>
  <c r="AP551" i="1" s="1"/>
  <c r="AJ565" i="1"/>
  <c r="AK563" i="1" l="1"/>
  <c r="AL561" i="1" s="1"/>
  <c r="AM559" i="1" s="1"/>
  <c r="AN557" i="1" s="1"/>
  <c r="AO555" i="1" s="1"/>
  <c r="AP553" i="1" s="1"/>
  <c r="AQ551" i="1" s="1"/>
  <c r="AI571" i="1"/>
  <c r="AJ567" i="1"/>
  <c r="AJ569" i="1" l="1"/>
  <c r="AJ571" i="1" s="1"/>
  <c r="AK565" i="1"/>
  <c r="AL563" i="1" s="1"/>
  <c r="AK567" i="1" l="1"/>
  <c r="AL565" i="1" s="1"/>
  <c r="AM561" i="1"/>
  <c r="AN559" i="1" s="1"/>
  <c r="AO557" i="1" s="1"/>
  <c r="AP555" i="1" s="1"/>
  <c r="AQ553" i="1" s="1"/>
  <c r="AR551" i="1" s="1"/>
  <c r="AK569" i="1" l="1"/>
  <c r="AK571" i="1" s="1"/>
  <c r="AM563" i="1"/>
  <c r="AL567" i="1" l="1"/>
  <c r="AL569" i="1" s="1"/>
  <c r="AL571" i="1" s="1"/>
  <c r="AN561" i="1"/>
  <c r="AO559" i="1" s="1"/>
  <c r="AP557" i="1" s="1"/>
  <c r="AQ555" i="1" s="1"/>
  <c r="AR553" i="1" s="1"/>
  <c r="AS551" i="1" s="1"/>
  <c r="AM565" i="1" l="1"/>
  <c r="AM567" i="1" s="1"/>
  <c r="AM569" i="1" s="1"/>
  <c r="AM571" i="1" s="1"/>
  <c r="AN563" i="1" l="1"/>
  <c r="AN565" i="1" s="1"/>
  <c r="AN567" i="1" s="1"/>
  <c r="AN569" i="1" s="1"/>
  <c r="AN571" i="1" s="1"/>
  <c r="AO561" i="1" l="1"/>
  <c r="AP559" i="1" s="1"/>
  <c r="AQ557" i="1" s="1"/>
  <c r="AR555" i="1" s="1"/>
  <c r="AS553" i="1" s="1"/>
  <c r="AT551" i="1" s="1"/>
  <c r="AO563" i="1" l="1"/>
  <c r="AO565" i="1" s="1"/>
  <c r="AO567" i="1" s="1"/>
  <c r="AO569" i="1" s="1"/>
  <c r="AP561" i="1" l="1"/>
  <c r="AQ559" i="1" s="1"/>
  <c r="AR557" i="1" s="1"/>
  <c r="AS555" i="1" s="1"/>
  <c r="AT553" i="1" s="1"/>
  <c r="AU551" i="1" s="1"/>
  <c r="AO571" i="1"/>
  <c r="AP563" i="1" l="1"/>
  <c r="AP565" i="1" s="1"/>
  <c r="AP567" i="1" s="1"/>
  <c r="AP569" i="1" s="1"/>
  <c r="AQ561" i="1" l="1"/>
  <c r="AR559" i="1" s="1"/>
  <c r="AP571" i="1"/>
  <c r="AQ563" i="1" l="1"/>
  <c r="AQ565" i="1" s="1"/>
  <c r="AQ567" i="1" s="1"/>
  <c r="AQ569" i="1" s="1"/>
  <c r="AS557" i="1"/>
  <c r="AT555" i="1" s="1"/>
  <c r="AU553" i="1" s="1"/>
  <c r="AV551" i="1" s="1"/>
  <c r="AR561" i="1" l="1"/>
  <c r="AS559" i="1" s="1"/>
  <c r="AT557" i="1" s="1"/>
  <c r="AU555" i="1" s="1"/>
  <c r="AV553" i="1" s="1"/>
  <c r="AW551" i="1" s="1"/>
  <c r="AQ571" i="1"/>
  <c r="AR563" i="1" l="1"/>
  <c r="AR565" i="1" s="1"/>
  <c r="AR567" i="1" s="1"/>
  <c r="AR569" i="1" s="1"/>
  <c r="AR571" i="1" s="1"/>
  <c r="AS561" i="1" l="1"/>
  <c r="AT559" i="1" s="1"/>
  <c r="AS563" i="1" l="1"/>
  <c r="AS565" i="1" s="1"/>
  <c r="AS567" i="1" s="1"/>
  <c r="AS569" i="1" s="1"/>
  <c r="AS571" i="1" s="1"/>
  <c r="AU557" i="1"/>
  <c r="AV555" i="1" s="1"/>
  <c r="AW553" i="1" s="1"/>
  <c r="AX551" i="1" s="1"/>
  <c r="AT561" i="1" l="1"/>
  <c r="AU559" i="1" s="1"/>
  <c r="AV557" i="1" s="1"/>
  <c r="AW555" i="1" s="1"/>
  <c r="AX553" i="1" s="1"/>
  <c r="AY551" i="1" s="1"/>
  <c r="AZ541" i="1" s="1"/>
  <c r="BA541" i="1" s="1"/>
  <c r="D587" i="1" s="1"/>
  <c r="H587" i="1" s="1"/>
  <c r="AT563" i="1" l="1"/>
  <c r="AT565" i="1" s="1"/>
  <c r="AT567" i="1" s="1"/>
  <c r="AU561" i="1"/>
  <c r="AV559" i="1" s="1"/>
  <c r="AW557" i="1" s="1"/>
  <c r="AX555" i="1" s="1"/>
  <c r="AY553" i="1" s="1"/>
  <c r="AZ542" i="1" s="1"/>
  <c r="BA542" i="1" s="1"/>
  <c r="D588" i="1" s="1"/>
  <c r="H588" i="1" s="1"/>
  <c r="AT569" i="1"/>
  <c r="AU563" i="1" l="1"/>
  <c r="AT571" i="1"/>
  <c r="AU565" i="1" l="1"/>
  <c r="AU567" i="1" s="1"/>
  <c r="AU569" i="1" s="1"/>
  <c r="AV561" i="1"/>
  <c r="AW559" i="1" l="1"/>
  <c r="AX557" i="1" s="1"/>
  <c r="AY555" i="1" s="1"/>
  <c r="AZ543" i="1" s="1"/>
  <c r="BA543" i="1" s="1"/>
  <c r="D589" i="1" s="1"/>
  <c r="H589" i="1" s="1"/>
  <c r="AV563" i="1"/>
  <c r="AU571" i="1"/>
  <c r="AW561" i="1" l="1"/>
  <c r="AV565" i="1"/>
  <c r="AW563" i="1" l="1"/>
  <c r="AV567" i="1"/>
  <c r="AV569" i="1" s="1"/>
  <c r="AV571" i="1" s="1"/>
  <c r="AX559" i="1"/>
  <c r="AY557" i="1" s="1"/>
  <c r="AZ544" i="1" s="1"/>
  <c r="BA544" i="1" s="1"/>
  <c r="D590" i="1" s="1"/>
  <c r="H590" i="1" s="1"/>
  <c r="AX561" i="1" l="1"/>
  <c r="AW565" i="1"/>
  <c r="AW567" i="1" s="1"/>
  <c r="AX563" i="1" l="1"/>
  <c r="AX565" i="1" s="1"/>
  <c r="AW569" i="1"/>
  <c r="AW571" i="1" s="1"/>
  <c r="AY559" i="1"/>
  <c r="AZ545" i="1" s="1"/>
  <c r="BA545" i="1" s="1"/>
  <c r="D591" i="1" s="1"/>
  <c r="H591" i="1" s="1"/>
  <c r="AX567" i="1" l="1"/>
  <c r="AX569" i="1" s="1"/>
  <c r="AY561" i="1"/>
  <c r="AZ546" i="1" s="1"/>
  <c r="BA546" i="1" s="1"/>
  <c r="D592" i="1" s="1"/>
  <c r="H592" i="1" s="1"/>
  <c r="AY563" i="1" l="1"/>
  <c r="AZ547" i="1" s="1"/>
  <c r="BA547" i="1" s="1"/>
  <c r="D593" i="1" s="1"/>
  <c r="H593" i="1" s="1"/>
  <c r="AX571" i="1"/>
  <c r="AY565" i="1" l="1"/>
  <c r="AZ548" i="1" s="1"/>
  <c r="BA548" i="1" s="1"/>
  <c r="D594" i="1" s="1"/>
  <c r="H594" i="1" s="1"/>
  <c r="AY567" i="1" l="1"/>
  <c r="AZ549" i="1" s="1"/>
  <c r="BA549" i="1" s="1"/>
  <c r="D595" i="1" s="1"/>
  <c r="H595" i="1" s="1"/>
  <c r="AY569" i="1" l="1"/>
  <c r="AZ550" i="1" s="1"/>
  <c r="BA550" i="1" s="1"/>
  <c r="D596" i="1" s="1"/>
  <c r="H596" i="1" s="1"/>
  <c r="AY571" i="1" l="1"/>
  <c r="AZ551" i="1" s="1"/>
  <c r="BA551" i="1" s="1"/>
  <c r="D597" i="1" s="1"/>
  <c r="H597" i="1" s="1"/>
  <c r="H576" i="1" l="1"/>
  <c r="F92" i="1"/>
  <c r="N56" i="1"/>
  <c r="F67" i="1" l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J56" i="1" l="1"/>
  <c r="F29" i="2"/>
  <c r="I576" i="1"/>
  <c r="E618" i="1" l="1"/>
  <c r="J64" i="1"/>
  <c r="E96" i="1"/>
  <c r="F41" i="2" s="1"/>
  <c r="E599" i="1"/>
  <c r="T224" i="1" l="1"/>
  <c r="U224" i="1" s="1"/>
  <c r="Y224" i="1" s="1"/>
  <c r="T168" i="1"/>
  <c r="U168" i="1" s="1"/>
  <c r="Y168" i="1" s="1"/>
  <c r="T335" i="1"/>
  <c r="U335" i="1" s="1"/>
  <c r="Y335" i="1" s="1"/>
  <c r="T242" i="1"/>
  <c r="U242" i="1" s="1"/>
  <c r="Y242" i="1" s="1"/>
  <c r="T213" i="1"/>
  <c r="U213" i="1" s="1"/>
  <c r="Y213" i="1" s="1"/>
  <c r="T177" i="1"/>
  <c r="U177" i="1" s="1"/>
  <c r="Y177" i="1" s="1"/>
  <c r="T176" i="1"/>
  <c r="U176" i="1" s="1"/>
  <c r="Y176" i="1" s="1"/>
  <c r="T206" i="1"/>
  <c r="U206" i="1" s="1"/>
  <c r="Y206" i="1" s="1"/>
  <c r="T332" i="1"/>
  <c r="U332" i="1" s="1"/>
  <c r="Y332" i="1" s="1"/>
  <c r="T321" i="1"/>
  <c r="U321" i="1" s="1"/>
  <c r="Y321" i="1" s="1"/>
  <c r="T275" i="1"/>
  <c r="U275" i="1" s="1"/>
  <c r="Y275" i="1" s="1"/>
  <c r="T207" i="1"/>
  <c r="U207" i="1" s="1"/>
  <c r="Y207" i="1" s="1"/>
  <c r="T272" i="1"/>
  <c r="U272" i="1" s="1"/>
  <c r="Y272" i="1" s="1"/>
  <c r="T214" i="1"/>
  <c r="U214" i="1" s="1"/>
  <c r="Y214" i="1" s="1"/>
  <c r="T295" i="1"/>
  <c r="U295" i="1" s="1"/>
  <c r="Y295" i="1" s="1"/>
  <c r="T247" i="1"/>
  <c r="U247" i="1" s="1"/>
  <c r="Y247" i="1" s="1"/>
  <c r="T252" i="1"/>
  <c r="U252" i="1" s="1"/>
  <c r="Y252" i="1" s="1"/>
  <c r="T298" i="1"/>
  <c r="U298" i="1" s="1"/>
  <c r="Y298" i="1" s="1"/>
  <c r="T322" i="1"/>
  <c r="U322" i="1" s="1"/>
  <c r="Y322" i="1" s="1"/>
  <c r="T289" i="1"/>
  <c r="U289" i="1" s="1"/>
  <c r="Y289" i="1" s="1"/>
  <c r="T160" i="1"/>
  <c r="U160" i="1" s="1"/>
  <c r="Y160" i="1" s="1"/>
  <c r="T276" i="1"/>
  <c r="U276" i="1" s="1"/>
  <c r="Y276" i="1" s="1"/>
  <c r="T306" i="1"/>
  <c r="U306" i="1" s="1"/>
  <c r="Y306" i="1" s="1"/>
  <c r="T229" i="1"/>
  <c r="U229" i="1" s="1"/>
  <c r="Y229" i="1" s="1"/>
  <c r="T185" i="1"/>
  <c r="U185" i="1" s="1"/>
  <c r="Y185" i="1" s="1"/>
  <c r="T153" i="1"/>
  <c r="U153" i="1" s="1"/>
  <c r="Y153" i="1" s="1"/>
  <c r="T260" i="1"/>
  <c r="U260" i="1" s="1"/>
  <c r="Y260" i="1" s="1"/>
  <c r="T186" i="1"/>
  <c r="U186" i="1" s="1"/>
  <c r="Y186" i="1" s="1"/>
  <c r="T329" i="1"/>
  <c r="U329" i="1" s="1"/>
  <c r="Y329" i="1" s="1"/>
  <c r="T299" i="1"/>
  <c r="U299" i="1" s="1"/>
  <c r="Y299" i="1" s="1"/>
  <c r="T219" i="1"/>
  <c r="U219" i="1" s="1"/>
  <c r="Y219" i="1" s="1"/>
  <c r="T236" i="1"/>
  <c r="U236" i="1" s="1"/>
  <c r="Y236" i="1" s="1"/>
  <c r="T278" i="1"/>
  <c r="U278" i="1" s="1"/>
  <c r="Y278" i="1" s="1"/>
  <c r="T194" i="1"/>
  <c r="U194" i="1" s="1"/>
  <c r="Y194" i="1" s="1"/>
  <c r="T263" i="1"/>
  <c r="U263" i="1" s="1"/>
  <c r="Y263" i="1" s="1"/>
  <c r="T264" i="1"/>
  <c r="U264" i="1" s="1"/>
  <c r="Y264" i="1" s="1"/>
  <c r="T190" i="1"/>
  <c r="U190" i="1" s="1"/>
  <c r="Y190" i="1" s="1"/>
  <c r="T328" i="1"/>
  <c r="U328" i="1" s="1"/>
  <c r="Y328" i="1" s="1"/>
  <c r="T297" i="1"/>
  <c r="U297" i="1" s="1"/>
  <c r="Y297" i="1" s="1"/>
  <c r="T268" i="1"/>
  <c r="U268" i="1" s="1"/>
  <c r="Y268" i="1" s="1"/>
  <c r="T184" i="1"/>
  <c r="U184" i="1" s="1"/>
  <c r="Y184" i="1" s="1"/>
  <c r="T294" i="1"/>
  <c r="U294" i="1" s="1"/>
  <c r="Y294" i="1" s="1"/>
  <c r="T166" i="1"/>
  <c r="U166" i="1" s="1"/>
  <c r="Y166" i="1" s="1"/>
  <c r="T210" i="1"/>
  <c r="U210" i="1" s="1"/>
  <c r="Y210" i="1" s="1"/>
  <c r="T237" i="1"/>
  <c r="U237" i="1" s="1"/>
  <c r="Y237" i="1" s="1"/>
  <c r="T205" i="1"/>
  <c r="U205" i="1" s="1"/>
  <c r="Y205" i="1" s="1"/>
  <c r="T189" i="1"/>
  <c r="U189" i="1" s="1"/>
  <c r="Y189" i="1" s="1"/>
  <c r="T173" i="1"/>
  <c r="U173" i="1" s="1"/>
  <c r="Y173" i="1" s="1"/>
  <c r="T157" i="1"/>
  <c r="U157" i="1" s="1"/>
  <c r="Y157" i="1" s="1"/>
  <c r="T200" i="1"/>
  <c r="U200" i="1" s="1"/>
  <c r="Y200" i="1" s="1"/>
  <c r="T216" i="1"/>
  <c r="U216" i="1" s="1"/>
  <c r="Y216" i="1" s="1"/>
  <c r="T174" i="1"/>
  <c r="U174" i="1" s="1"/>
  <c r="Y174" i="1" s="1"/>
  <c r="T218" i="1"/>
  <c r="U218" i="1" s="1"/>
  <c r="Y218" i="1" s="1"/>
  <c r="T331" i="1"/>
  <c r="U331" i="1" s="1"/>
  <c r="Y331" i="1" s="1"/>
  <c r="T333" i="1"/>
  <c r="U333" i="1" s="1"/>
  <c r="Y333" i="1" s="1"/>
  <c r="T319" i="1"/>
  <c r="U319" i="1" s="1"/>
  <c r="Y319" i="1" s="1"/>
  <c r="T303" i="1"/>
  <c r="U303" i="1" s="1"/>
  <c r="Y303" i="1" s="1"/>
  <c r="T259" i="1"/>
  <c r="U259" i="1" s="1"/>
  <c r="Y259" i="1" s="1"/>
  <c r="T227" i="1"/>
  <c r="U227" i="1" s="1"/>
  <c r="Y227" i="1" s="1"/>
  <c r="T151" i="1"/>
  <c r="U151" i="1" s="1"/>
  <c r="Y151" i="1" s="1"/>
  <c r="T300" i="1"/>
  <c r="U300" i="1" s="1"/>
  <c r="Y300" i="1" s="1"/>
  <c r="T248" i="1"/>
  <c r="U248" i="1" s="1"/>
  <c r="Y248" i="1" s="1"/>
  <c r="T310" i="1"/>
  <c r="U310" i="1" s="1"/>
  <c r="Y310" i="1" s="1"/>
  <c r="T182" i="1"/>
  <c r="U182" i="1" s="1"/>
  <c r="Y182" i="1" s="1"/>
  <c r="T226" i="1"/>
  <c r="U226" i="1" s="1"/>
  <c r="Y226" i="1" s="1"/>
  <c r="T287" i="1"/>
  <c r="U287" i="1" s="1"/>
  <c r="Y287" i="1" s="1"/>
  <c r="T267" i="1"/>
  <c r="U267" i="1" s="1"/>
  <c r="Y267" i="1" s="1"/>
  <c r="T239" i="1"/>
  <c r="U239" i="1" s="1"/>
  <c r="Y239" i="1" s="1"/>
  <c r="T304" i="1"/>
  <c r="U304" i="1" s="1"/>
  <c r="Y304" i="1" s="1"/>
  <c r="T156" i="1"/>
  <c r="U156" i="1" s="1"/>
  <c r="Y156" i="1" s="1"/>
  <c r="T302" i="1"/>
  <c r="U302" i="1" s="1"/>
  <c r="Y302" i="1" s="1"/>
  <c r="T266" i="1"/>
  <c r="U266" i="1" s="1"/>
  <c r="Y266" i="1" s="1"/>
  <c r="T320" i="1"/>
  <c r="U320" i="1" s="1"/>
  <c r="Y320" i="1" s="1"/>
  <c r="T317" i="1"/>
  <c r="U317" i="1" s="1"/>
  <c r="Y317" i="1" s="1"/>
  <c r="T301" i="1"/>
  <c r="U301" i="1" s="1"/>
  <c r="Y301" i="1" s="1"/>
  <c r="T285" i="1"/>
  <c r="U285" i="1" s="1"/>
  <c r="Y285" i="1" s="1"/>
  <c r="T269" i="1"/>
  <c r="U269" i="1" s="1"/>
  <c r="Y269" i="1" s="1"/>
  <c r="T253" i="1"/>
  <c r="U253" i="1" s="1"/>
  <c r="Y253" i="1" s="1"/>
  <c r="T217" i="1"/>
  <c r="U217" i="1" s="1"/>
  <c r="Y217" i="1" s="1"/>
  <c r="T203" i="1"/>
  <c r="U203" i="1" s="1"/>
  <c r="Y203" i="1" s="1"/>
  <c r="T187" i="1"/>
  <c r="U187" i="1" s="1"/>
  <c r="Y187" i="1" s="1"/>
  <c r="T171" i="1"/>
  <c r="U171" i="1" s="1"/>
  <c r="Y171" i="1" s="1"/>
  <c r="T155" i="1"/>
  <c r="U155" i="1" s="1"/>
  <c r="Y155" i="1" s="1"/>
  <c r="T270" i="1"/>
  <c r="U270" i="1" s="1"/>
  <c r="Y270" i="1" s="1"/>
  <c r="D632" i="1"/>
  <c r="T312" i="1"/>
  <c r="U312" i="1" s="1"/>
  <c r="Y312" i="1" s="1"/>
  <c r="T198" i="1"/>
  <c r="U198" i="1" s="1"/>
  <c r="Y198" i="1" s="1"/>
  <c r="T241" i="1"/>
  <c r="U241" i="1" s="1"/>
  <c r="Y241" i="1" s="1"/>
  <c r="T193" i="1"/>
  <c r="U193" i="1" s="1"/>
  <c r="Y193" i="1" s="1"/>
  <c r="T161" i="1"/>
  <c r="U161" i="1" s="1"/>
  <c r="Y161" i="1" s="1"/>
  <c r="T192" i="1"/>
  <c r="U192" i="1" s="1"/>
  <c r="Y192" i="1" s="1"/>
  <c r="T250" i="1"/>
  <c r="U250" i="1" s="1"/>
  <c r="Y250" i="1" s="1"/>
  <c r="T324" i="1"/>
  <c r="U324" i="1" s="1"/>
  <c r="Y324" i="1" s="1"/>
  <c r="T307" i="1"/>
  <c r="U307" i="1" s="1"/>
  <c r="Y307" i="1" s="1"/>
  <c r="T235" i="1"/>
  <c r="U235" i="1" s="1"/>
  <c r="Y235" i="1" s="1"/>
  <c r="T232" i="1"/>
  <c r="U232" i="1" s="1"/>
  <c r="Y232" i="1" s="1"/>
  <c r="T180" i="1"/>
  <c r="U180" i="1" s="1"/>
  <c r="Y180" i="1" s="1"/>
  <c r="T258" i="1"/>
  <c r="U258" i="1" s="1"/>
  <c r="Y258" i="1" s="1"/>
  <c r="T271" i="1"/>
  <c r="U271" i="1" s="1"/>
  <c r="Y271" i="1" s="1"/>
  <c r="T215" i="1"/>
  <c r="U215" i="1" s="1"/>
  <c r="Y215" i="1" s="1"/>
  <c r="T228" i="1"/>
  <c r="U228" i="1" s="1"/>
  <c r="Y228" i="1" s="1"/>
  <c r="T170" i="1"/>
  <c r="U170" i="1" s="1"/>
  <c r="Y170" i="1" s="1"/>
  <c r="T305" i="1"/>
  <c r="U305" i="1" s="1"/>
  <c r="Y305" i="1" s="1"/>
  <c r="T273" i="1"/>
  <c r="U273" i="1" s="1"/>
  <c r="Y273" i="1" s="1"/>
  <c r="T204" i="1"/>
  <c r="U204" i="1" s="1"/>
  <c r="Y204" i="1" s="1"/>
  <c r="T262" i="1"/>
  <c r="U262" i="1" s="1"/>
  <c r="Y262" i="1" s="1"/>
  <c r="T178" i="1"/>
  <c r="U178" i="1" s="1"/>
  <c r="Y178" i="1" s="1"/>
  <c r="T201" i="1"/>
  <c r="U201" i="1" s="1"/>
  <c r="Y201" i="1" s="1"/>
  <c r="T169" i="1"/>
  <c r="U169" i="1" s="1"/>
  <c r="Y169" i="1" s="1"/>
  <c r="T284" i="1"/>
  <c r="U284" i="1" s="1"/>
  <c r="Y284" i="1" s="1"/>
  <c r="T314" i="1"/>
  <c r="U314" i="1" s="1"/>
  <c r="Y314" i="1" s="1"/>
  <c r="T327" i="1"/>
  <c r="U327" i="1" s="1"/>
  <c r="Y327" i="1" s="1"/>
  <c r="T315" i="1"/>
  <c r="U315" i="1" s="1"/>
  <c r="Y315" i="1" s="1"/>
  <c r="T251" i="1"/>
  <c r="U251" i="1" s="1"/>
  <c r="Y251" i="1" s="1"/>
  <c r="T288" i="1"/>
  <c r="U288" i="1" s="1"/>
  <c r="Y288" i="1" s="1"/>
  <c r="T308" i="1"/>
  <c r="U308" i="1" s="1"/>
  <c r="Y308" i="1" s="1"/>
  <c r="T150" i="1"/>
  <c r="U150" i="1" s="1"/>
  <c r="Y150" i="1" s="1"/>
  <c r="T283" i="1"/>
  <c r="U283" i="1" s="1"/>
  <c r="Y283" i="1" s="1"/>
  <c r="T231" i="1"/>
  <c r="U231" i="1" s="1"/>
  <c r="Y231" i="1" s="1"/>
  <c r="T280" i="1"/>
  <c r="U280" i="1" s="1"/>
  <c r="Y280" i="1" s="1"/>
  <c r="T234" i="1"/>
  <c r="U234" i="1" s="1"/>
  <c r="Y234" i="1" s="1"/>
  <c r="T313" i="1"/>
  <c r="U313" i="1" s="1"/>
  <c r="Y313" i="1" s="1"/>
  <c r="T281" i="1"/>
  <c r="U281" i="1" s="1"/>
  <c r="Y281" i="1" s="1"/>
  <c r="T296" i="1"/>
  <c r="U296" i="1" s="1"/>
  <c r="Y296" i="1" s="1"/>
  <c r="T256" i="1"/>
  <c r="U256" i="1" s="1"/>
  <c r="Y256" i="1" s="1"/>
  <c r="T212" i="1"/>
  <c r="U212" i="1" s="1"/>
  <c r="Y212" i="1" s="1"/>
  <c r="T230" i="1"/>
  <c r="U230" i="1" s="1"/>
  <c r="Y230" i="1" s="1"/>
  <c r="T274" i="1"/>
  <c r="U274" i="1" s="1"/>
  <c r="Y274" i="1" s="1"/>
  <c r="T245" i="1"/>
  <c r="U245" i="1" s="1"/>
  <c r="Y245" i="1" s="1"/>
  <c r="T221" i="1"/>
  <c r="U221" i="1" s="1"/>
  <c r="Y221" i="1" s="1"/>
  <c r="T197" i="1"/>
  <c r="U197" i="1" s="1"/>
  <c r="Y197" i="1" s="1"/>
  <c r="T181" i="1"/>
  <c r="U181" i="1" s="1"/>
  <c r="Y181" i="1" s="1"/>
  <c r="T165" i="1"/>
  <c r="U165" i="1" s="1"/>
  <c r="Y165" i="1" s="1"/>
  <c r="T149" i="1"/>
  <c r="U149" i="1" s="1"/>
  <c r="Y149" i="1" s="1"/>
  <c r="T220" i="1"/>
  <c r="U220" i="1" s="1"/>
  <c r="Y220" i="1" s="1"/>
  <c r="T318" i="1"/>
  <c r="U318" i="1" s="1"/>
  <c r="Y318" i="1" s="1"/>
  <c r="T282" i="1"/>
  <c r="U282" i="1" s="1"/>
  <c r="Y282" i="1" s="1"/>
  <c r="T154" i="1"/>
  <c r="U154" i="1" s="1"/>
  <c r="Y154" i="1" s="1"/>
  <c r="T323" i="1"/>
  <c r="U323" i="1" s="1"/>
  <c r="Y323" i="1" s="1"/>
  <c r="T325" i="1"/>
  <c r="U325" i="1" s="1"/>
  <c r="Y325" i="1" s="1"/>
  <c r="T311" i="1"/>
  <c r="U311" i="1" s="1"/>
  <c r="Y311" i="1" s="1"/>
  <c r="T291" i="1"/>
  <c r="U291" i="1" s="1"/>
  <c r="Y291" i="1" s="1"/>
  <c r="T243" i="1"/>
  <c r="U243" i="1" s="1"/>
  <c r="Y243" i="1" s="1"/>
  <c r="T211" i="1"/>
  <c r="U211" i="1" s="1"/>
  <c r="Y211" i="1" s="1"/>
  <c r="T240" i="1"/>
  <c r="U240" i="1" s="1"/>
  <c r="Y240" i="1" s="1"/>
  <c r="T172" i="1"/>
  <c r="U172" i="1" s="1"/>
  <c r="Y172" i="1" s="1"/>
  <c r="T244" i="1"/>
  <c r="U244" i="1" s="1"/>
  <c r="Y244" i="1" s="1"/>
  <c r="T246" i="1"/>
  <c r="U246" i="1" s="1"/>
  <c r="Y246" i="1" s="1"/>
  <c r="T290" i="1"/>
  <c r="U290" i="1" s="1"/>
  <c r="Y290" i="1" s="1"/>
  <c r="T162" i="1"/>
  <c r="U162" i="1" s="1"/>
  <c r="Y162" i="1" s="1"/>
  <c r="T279" i="1"/>
  <c r="U279" i="1" s="1"/>
  <c r="Y279" i="1" s="1"/>
  <c r="T255" i="1"/>
  <c r="U255" i="1" s="1"/>
  <c r="Y255" i="1" s="1"/>
  <c r="T223" i="1"/>
  <c r="U223" i="1" s="1"/>
  <c r="Y223" i="1" s="1"/>
  <c r="T316" i="1"/>
  <c r="U316" i="1" s="1"/>
  <c r="Y316" i="1" s="1"/>
  <c r="T292" i="1"/>
  <c r="U292" i="1" s="1"/>
  <c r="Y292" i="1" s="1"/>
  <c r="T158" i="1"/>
  <c r="U158" i="1" s="1"/>
  <c r="Y158" i="1" s="1"/>
  <c r="T202" i="1"/>
  <c r="U202" i="1" s="1"/>
  <c r="Y202" i="1" s="1"/>
  <c r="T330" i="1"/>
  <c r="U330" i="1" s="1"/>
  <c r="Y330" i="1" s="1"/>
  <c r="T309" i="1"/>
  <c r="U309" i="1" s="1"/>
  <c r="Y309" i="1" s="1"/>
  <c r="T293" i="1"/>
  <c r="U293" i="1" s="1"/>
  <c r="Y293" i="1" s="1"/>
  <c r="T277" i="1"/>
  <c r="U277" i="1" s="1"/>
  <c r="Y277" i="1" s="1"/>
  <c r="T261" i="1"/>
  <c r="U261" i="1" s="1"/>
  <c r="Y261" i="1" s="1"/>
  <c r="T233" i="1"/>
  <c r="U233" i="1" s="1"/>
  <c r="Y233" i="1" s="1"/>
  <c r="T334" i="1"/>
  <c r="U334" i="1" s="1"/>
  <c r="Y334" i="1" s="1"/>
  <c r="T195" i="1"/>
  <c r="U195" i="1" s="1"/>
  <c r="Y195" i="1" s="1"/>
  <c r="T179" i="1"/>
  <c r="U179" i="1" s="1"/>
  <c r="Y179" i="1" s="1"/>
  <c r="T163" i="1"/>
  <c r="U163" i="1" s="1"/>
  <c r="Y163" i="1" s="1"/>
  <c r="T238" i="1"/>
  <c r="U238" i="1" s="1"/>
  <c r="Y238" i="1" s="1"/>
  <c r="T152" i="1"/>
  <c r="U152" i="1" s="1"/>
  <c r="Y152" i="1" s="1"/>
  <c r="T265" i="1"/>
  <c r="U265" i="1" s="1"/>
  <c r="Y265" i="1" s="1"/>
  <c r="T249" i="1"/>
  <c r="U249" i="1" s="1"/>
  <c r="Y249" i="1" s="1"/>
  <c r="T209" i="1"/>
  <c r="U209" i="1" s="1"/>
  <c r="Y209" i="1" s="1"/>
  <c r="T199" i="1"/>
  <c r="U199" i="1" s="1"/>
  <c r="Y199" i="1" s="1"/>
  <c r="T183" i="1"/>
  <c r="U183" i="1" s="1"/>
  <c r="Y183" i="1" s="1"/>
  <c r="T167" i="1"/>
  <c r="U167" i="1" s="1"/>
  <c r="Y167" i="1" s="1"/>
  <c r="T222" i="1"/>
  <c r="U222" i="1" s="1"/>
  <c r="Y222" i="1" s="1"/>
  <c r="T286" i="1"/>
  <c r="U286" i="1" s="1"/>
  <c r="Y286" i="1" s="1"/>
  <c r="T208" i="1"/>
  <c r="U208" i="1" s="1"/>
  <c r="Y208" i="1" s="1"/>
  <c r="T164" i="1"/>
  <c r="U164" i="1" s="1"/>
  <c r="Y164" i="1" s="1"/>
  <c r="T188" i="1"/>
  <c r="U188" i="1" s="1"/>
  <c r="Y188" i="1" s="1"/>
  <c r="T257" i="1"/>
  <c r="U257" i="1" s="1"/>
  <c r="Y257" i="1" s="1"/>
  <c r="T225" i="1"/>
  <c r="U225" i="1" s="1"/>
  <c r="Y225" i="1" s="1"/>
  <c r="T326" i="1"/>
  <c r="U326" i="1" s="1"/>
  <c r="Y326" i="1" s="1"/>
  <c r="T191" i="1"/>
  <c r="U191" i="1" s="1"/>
  <c r="Y191" i="1" s="1"/>
  <c r="T175" i="1"/>
  <c r="U175" i="1" s="1"/>
  <c r="Y175" i="1" s="1"/>
  <c r="T159" i="1"/>
  <c r="U159" i="1" s="1"/>
  <c r="Y159" i="1" s="1"/>
  <c r="T254" i="1"/>
  <c r="U254" i="1" s="1"/>
  <c r="Y254" i="1" s="1"/>
  <c r="T196" i="1"/>
  <c r="U196" i="1" s="1"/>
  <c r="Y196" i="1" s="1"/>
  <c r="F121" i="2"/>
  <c r="E620" i="1"/>
  <c r="K103" i="1"/>
  <c r="D624" i="1" l="1"/>
  <c r="F122" i="2"/>
  <c r="F144" i="2"/>
  <c r="D647" i="1"/>
  <c r="Y147" i="1"/>
  <c r="Z225" i="1" s="1"/>
  <c r="D651" i="1" l="1"/>
  <c r="F148" i="2"/>
  <c r="E687" i="1"/>
  <c r="F142" i="2"/>
  <c r="Z201" i="1"/>
  <c r="AA201" i="1" s="1"/>
  <c r="Z308" i="1"/>
  <c r="AA308" i="1" s="1"/>
  <c r="Z312" i="1"/>
  <c r="AA312" i="1" s="1"/>
  <c r="Z307" i="1"/>
  <c r="AA307" i="1" s="1"/>
  <c r="Z170" i="1"/>
  <c r="AA170" i="1" s="1"/>
  <c r="Z240" i="1"/>
  <c r="AA240" i="1" s="1"/>
  <c r="Z277" i="1"/>
  <c r="AA277" i="1" s="1"/>
  <c r="Z254" i="1"/>
  <c r="AA254" i="1" s="1"/>
  <c r="Z274" i="1"/>
  <c r="AA274" i="1" s="1"/>
  <c r="Z165" i="1"/>
  <c r="AA165" i="1" s="1"/>
  <c r="Z246" i="1"/>
  <c r="AA246" i="1" s="1"/>
  <c r="Z334" i="1"/>
  <c r="AA334" i="1" s="1"/>
  <c r="Z327" i="1"/>
  <c r="AA327" i="1" s="1"/>
  <c r="Z280" i="1"/>
  <c r="AA280" i="1" s="1"/>
  <c r="Z161" i="1"/>
  <c r="AA161" i="1" s="1"/>
  <c r="Z258" i="1"/>
  <c r="AA258" i="1" s="1"/>
  <c r="Z282" i="1"/>
  <c r="AA282" i="1" s="1"/>
  <c r="Z223" i="1"/>
  <c r="AA223" i="1" s="1"/>
  <c r="Z164" i="1"/>
  <c r="AA164" i="1" s="1"/>
  <c r="Z209" i="1"/>
  <c r="AA209" i="1" s="1"/>
  <c r="Z256" i="1"/>
  <c r="AA256" i="1" s="1"/>
  <c r="Z325" i="1"/>
  <c r="AA325" i="1" s="1"/>
  <c r="Z158" i="1"/>
  <c r="AA158" i="1" s="1"/>
  <c r="AA225" i="1"/>
  <c r="I115" i="1"/>
  <c r="Z237" i="1"/>
  <c r="Z216" i="1"/>
  <c r="Z178" i="1"/>
  <c r="Z314" i="1"/>
  <c r="Z150" i="1"/>
  <c r="Z234" i="1"/>
  <c r="Z335" i="1"/>
  <c r="Z176" i="1"/>
  <c r="Z272" i="1"/>
  <c r="Z160" i="1"/>
  <c r="Z185" i="1"/>
  <c r="Z329" i="1"/>
  <c r="Z278" i="1"/>
  <c r="Z190" i="1"/>
  <c r="Z198" i="1"/>
  <c r="Z192" i="1"/>
  <c r="Z235" i="1"/>
  <c r="Z271" i="1"/>
  <c r="Z297" i="1"/>
  <c r="Z295" i="1"/>
  <c r="Z220" i="1"/>
  <c r="Z243" i="1"/>
  <c r="Z292" i="1"/>
  <c r="Z233" i="1"/>
  <c r="Z175" i="1"/>
  <c r="Z167" i="1"/>
  <c r="Z227" i="1"/>
  <c r="Z267" i="1"/>
  <c r="Z301" i="1"/>
  <c r="Z270" i="1"/>
  <c r="Z212" i="1"/>
  <c r="Z210" i="1"/>
  <c r="Z173" i="1"/>
  <c r="Z319" i="1"/>
  <c r="Z182" i="1"/>
  <c r="Z266" i="1"/>
  <c r="Z203" i="1"/>
  <c r="Z208" i="1"/>
  <c r="Z197" i="1"/>
  <c r="Z154" i="1"/>
  <c r="Z162" i="1"/>
  <c r="Z330" i="1"/>
  <c r="Z179" i="1"/>
  <c r="Z191" i="1"/>
  <c r="Z199" i="1"/>
  <c r="Z184" i="1"/>
  <c r="Z157" i="1"/>
  <c r="Z189" i="1"/>
  <c r="Z224" i="1"/>
  <c r="Z168" i="1"/>
  <c r="Z242" i="1"/>
  <c r="Z177" i="1"/>
  <c r="Z206" i="1"/>
  <c r="Z275" i="1"/>
  <c r="Z214" i="1"/>
  <c r="Z298" i="1"/>
  <c r="Z276" i="1"/>
  <c r="Z229" i="1"/>
  <c r="Z153" i="1"/>
  <c r="Z186" i="1"/>
  <c r="Z299" i="1"/>
  <c r="Z236" i="1"/>
  <c r="Z194" i="1"/>
  <c r="Z264" i="1"/>
  <c r="Z328" i="1"/>
  <c r="Z207" i="1"/>
  <c r="Z252" i="1"/>
  <c r="Z289" i="1"/>
  <c r="Z218" i="1"/>
  <c r="Z303" i="1"/>
  <c r="Z300" i="1"/>
  <c r="Z226" i="1"/>
  <c r="Z304" i="1"/>
  <c r="Z320" i="1"/>
  <c r="Z269" i="1"/>
  <c r="Z187" i="1"/>
  <c r="Z294" i="1"/>
  <c r="Z205" i="1"/>
  <c r="Z200" i="1"/>
  <c r="Z331" i="1"/>
  <c r="Z259" i="1"/>
  <c r="Z248" i="1"/>
  <c r="Z287" i="1"/>
  <c r="Z156" i="1"/>
  <c r="Z317" i="1"/>
  <c r="Z253" i="1"/>
  <c r="Z171" i="1"/>
  <c r="Z183" i="1"/>
  <c r="Z152" i="1"/>
  <c r="Z286" i="1"/>
  <c r="Z166" i="1"/>
  <c r="Z204" i="1"/>
  <c r="Z169" i="1"/>
  <c r="Z315" i="1"/>
  <c r="Z288" i="1"/>
  <c r="Z231" i="1"/>
  <c r="Z281" i="1"/>
  <c r="Z213" i="1"/>
  <c r="Z332" i="1"/>
  <c r="Z247" i="1"/>
  <c r="Z306" i="1"/>
  <c r="Z260" i="1"/>
  <c r="Z219" i="1"/>
  <c r="Z263" i="1"/>
  <c r="Z305" i="1"/>
  <c r="Z193" i="1"/>
  <c r="Z324" i="1"/>
  <c r="Z180" i="1"/>
  <c r="Z228" i="1"/>
  <c r="Z321" i="1"/>
  <c r="Z322" i="1"/>
  <c r="Z323" i="1"/>
  <c r="Z244" i="1"/>
  <c r="Z279" i="1"/>
  <c r="Z309" i="1"/>
  <c r="Z163" i="1"/>
  <c r="Z257" i="1"/>
  <c r="Z155" i="1"/>
  <c r="Z333" i="1"/>
  <c r="Z310" i="1"/>
  <c r="Z302" i="1"/>
  <c r="Z217" i="1"/>
  <c r="Z222" i="1"/>
  <c r="Z221" i="1"/>
  <c r="Z268" i="1"/>
  <c r="Z174" i="1"/>
  <c r="Z151" i="1"/>
  <c r="Z239" i="1"/>
  <c r="Z285" i="1"/>
  <c r="Z265" i="1"/>
  <c r="Z230" i="1"/>
  <c r="Z149" i="1"/>
  <c r="Z291" i="1"/>
  <c r="Z172" i="1"/>
  <c r="Z316" i="1"/>
  <c r="Z261" i="1"/>
  <c r="Z188" i="1"/>
  <c r="Z196" i="1"/>
  <c r="Z262" i="1"/>
  <c r="Z284" i="1"/>
  <c r="Z251" i="1"/>
  <c r="Z283" i="1"/>
  <c r="Z313" i="1"/>
  <c r="Z241" i="1"/>
  <c r="Z250" i="1"/>
  <c r="Z232" i="1"/>
  <c r="Z215" i="1"/>
  <c r="Z273" i="1"/>
  <c r="Z311" i="1"/>
  <c r="Z290" i="1"/>
  <c r="Z202" i="1"/>
  <c r="Z195" i="1"/>
  <c r="Z326" i="1"/>
  <c r="Z249" i="1"/>
  <c r="Z296" i="1"/>
  <c r="Z181" i="1"/>
  <c r="Z245" i="1"/>
  <c r="Z318" i="1"/>
  <c r="Z211" i="1"/>
  <c r="Z255" i="1"/>
  <c r="Z293" i="1"/>
  <c r="Z238" i="1"/>
  <c r="Z159" i="1"/>
  <c r="O702" i="1" l="1"/>
  <c r="P702" i="1" s="1"/>
  <c r="O704" i="1"/>
  <c r="P704" i="1" s="1"/>
  <c r="O706" i="1"/>
  <c r="P706" i="1" s="1"/>
  <c r="O708" i="1"/>
  <c r="P708" i="1" s="1"/>
  <c r="O710" i="1"/>
  <c r="P710" i="1" s="1"/>
  <c r="O712" i="1"/>
  <c r="P712" i="1" s="1"/>
  <c r="O714" i="1"/>
  <c r="P714" i="1" s="1"/>
  <c r="O716" i="1"/>
  <c r="P716" i="1" s="1"/>
  <c r="O718" i="1"/>
  <c r="P718" i="1" s="1"/>
  <c r="O720" i="1"/>
  <c r="P720" i="1" s="1"/>
  <c r="O722" i="1"/>
  <c r="P722" i="1" s="1"/>
  <c r="O724" i="1"/>
  <c r="P724" i="1" s="1"/>
  <c r="O726" i="1"/>
  <c r="P726" i="1" s="1"/>
  <c r="O728" i="1"/>
  <c r="P728" i="1" s="1"/>
  <c r="O730" i="1"/>
  <c r="P730" i="1" s="1"/>
  <c r="O732" i="1"/>
  <c r="P732" i="1" s="1"/>
  <c r="O734" i="1"/>
  <c r="P734" i="1" s="1"/>
  <c r="O736" i="1"/>
  <c r="P736" i="1" s="1"/>
  <c r="O738" i="1"/>
  <c r="P738" i="1" s="1"/>
  <c r="O740" i="1"/>
  <c r="P740" i="1" s="1"/>
  <c r="O742" i="1"/>
  <c r="P742" i="1" s="1"/>
  <c r="O744" i="1"/>
  <c r="P744" i="1" s="1"/>
  <c r="O746" i="1"/>
  <c r="P746" i="1" s="1"/>
  <c r="O748" i="1"/>
  <c r="P748" i="1" s="1"/>
  <c r="O750" i="1"/>
  <c r="P750" i="1" s="1"/>
  <c r="O752" i="1"/>
  <c r="P752" i="1" s="1"/>
  <c r="O754" i="1"/>
  <c r="P754" i="1" s="1"/>
  <c r="O756" i="1"/>
  <c r="P756" i="1" s="1"/>
  <c r="O758" i="1"/>
  <c r="P758" i="1" s="1"/>
  <c r="O760" i="1"/>
  <c r="P760" i="1" s="1"/>
  <c r="O703" i="1"/>
  <c r="P703" i="1" s="1"/>
  <c r="O705" i="1"/>
  <c r="P705" i="1" s="1"/>
  <c r="O707" i="1"/>
  <c r="P707" i="1" s="1"/>
  <c r="O709" i="1"/>
  <c r="P709" i="1" s="1"/>
  <c r="O711" i="1"/>
  <c r="P711" i="1" s="1"/>
  <c r="O713" i="1"/>
  <c r="P713" i="1" s="1"/>
  <c r="O715" i="1"/>
  <c r="P715" i="1" s="1"/>
  <c r="O717" i="1"/>
  <c r="P717" i="1" s="1"/>
  <c r="O719" i="1"/>
  <c r="P719" i="1" s="1"/>
  <c r="O721" i="1"/>
  <c r="P721" i="1" s="1"/>
  <c r="O723" i="1"/>
  <c r="P723" i="1" s="1"/>
  <c r="O725" i="1"/>
  <c r="P725" i="1" s="1"/>
  <c r="O727" i="1"/>
  <c r="P727" i="1" s="1"/>
  <c r="O729" i="1"/>
  <c r="P729" i="1" s="1"/>
  <c r="O731" i="1"/>
  <c r="P731" i="1" s="1"/>
  <c r="O733" i="1"/>
  <c r="P733" i="1" s="1"/>
  <c r="O735" i="1"/>
  <c r="P735" i="1" s="1"/>
  <c r="O737" i="1"/>
  <c r="P737" i="1" s="1"/>
  <c r="O739" i="1"/>
  <c r="P739" i="1" s="1"/>
  <c r="O741" i="1"/>
  <c r="P741" i="1" s="1"/>
  <c r="O743" i="1"/>
  <c r="P743" i="1" s="1"/>
  <c r="O745" i="1"/>
  <c r="P745" i="1" s="1"/>
  <c r="O747" i="1"/>
  <c r="P747" i="1" s="1"/>
  <c r="O749" i="1"/>
  <c r="P749" i="1" s="1"/>
  <c r="O751" i="1"/>
  <c r="P751" i="1" s="1"/>
  <c r="O753" i="1"/>
  <c r="P753" i="1" s="1"/>
  <c r="O755" i="1"/>
  <c r="P755" i="1" s="1"/>
  <c r="O757" i="1"/>
  <c r="P757" i="1" s="1"/>
  <c r="O759" i="1"/>
  <c r="P759" i="1" s="1"/>
  <c r="O761" i="1"/>
  <c r="P761" i="1" s="1"/>
  <c r="F158" i="2"/>
  <c r="O701" i="1"/>
  <c r="P701" i="1" s="1"/>
  <c r="F149" i="2"/>
  <c r="D654" i="1"/>
  <c r="AA238" i="1"/>
  <c r="AA255" i="1"/>
  <c r="AA318" i="1"/>
  <c r="AA181" i="1"/>
  <c r="AA249" i="1"/>
  <c r="AA195" i="1"/>
  <c r="AA290" i="1"/>
  <c r="AA273" i="1"/>
  <c r="AA232" i="1"/>
  <c r="AA241" i="1"/>
  <c r="AA283" i="1"/>
  <c r="AA284" i="1"/>
  <c r="AA196" i="1"/>
  <c r="AA261" i="1"/>
  <c r="AA172" i="1"/>
  <c r="Z147" i="1"/>
  <c r="AA149" i="1"/>
  <c r="AA265" i="1"/>
  <c r="AA239" i="1"/>
  <c r="AA174" i="1"/>
  <c r="AA221" i="1"/>
  <c r="AA217" i="1"/>
  <c r="AA310" i="1"/>
  <c r="AA155" i="1"/>
  <c r="AA163" i="1"/>
  <c r="AA279" i="1"/>
  <c r="AA323" i="1"/>
  <c r="AA321" i="1"/>
  <c r="AA180" i="1"/>
  <c r="AA193" i="1"/>
  <c r="AA263" i="1"/>
  <c r="AA260" i="1"/>
  <c r="AA247" i="1"/>
  <c r="AA213" i="1"/>
  <c r="AA231" i="1"/>
  <c r="AA315" i="1"/>
  <c r="AA204" i="1"/>
  <c r="AA286" i="1"/>
  <c r="AA183" i="1"/>
  <c r="AA253" i="1"/>
  <c r="AA156" i="1"/>
  <c r="AA248" i="1"/>
  <c r="AA331" i="1"/>
  <c r="AA205" i="1"/>
  <c r="AA187" i="1"/>
  <c r="AA320" i="1"/>
  <c r="AA226" i="1"/>
  <c r="AA303" i="1"/>
  <c r="AA289" i="1"/>
  <c r="AA207" i="1"/>
  <c r="AA264" i="1"/>
  <c r="AA236" i="1"/>
  <c r="AA186" i="1"/>
  <c r="AA229" i="1"/>
  <c r="AA298" i="1"/>
  <c r="AA275" i="1"/>
  <c r="AA177" i="1"/>
  <c r="AA168" i="1"/>
  <c r="AA189" i="1"/>
  <c r="AA184" i="1"/>
  <c r="AA191" i="1"/>
  <c r="AA330" i="1"/>
  <c r="AA154" i="1"/>
  <c r="AA208" i="1"/>
  <c r="AA266" i="1"/>
  <c r="AA319" i="1"/>
  <c r="AA210" i="1"/>
  <c r="AA270" i="1"/>
  <c r="AA267" i="1"/>
  <c r="AA167" i="1"/>
  <c r="AA233" i="1"/>
  <c r="AA243" i="1"/>
  <c r="AA295" i="1"/>
  <c r="AA271" i="1"/>
  <c r="AA192" i="1"/>
  <c r="AA190" i="1"/>
  <c r="AA329" i="1"/>
  <c r="AA160" i="1"/>
  <c r="AA176" i="1"/>
  <c r="AA234" i="1"/>
  <c r="AA314" i="1"/>
  <c r="AA216" i="1"/>
  <c r="AA159" i="1"/>
  <c r="AA293" i="1"/>
  <c r="AA211" i="1"/>
  <c r="AA245" i="1"/>
  <c r="AA296" i="1"/>
  <c r="AA326" i="1"/>
  <c r="AA202" i="1"/>
  <c r="AA311" i="1"/>
  <c r="AA215" i="1"/>
  <c r="AA250" i="1"/>
  <c r="AA313" i="1"/>
  <c r="AA251" i="1"/>
  <c r="AA262" i="1"/>
  <c r="AA188" i="1"/>
  <c r="AA316" i="1"/>
  <c r="AA291" i="1"/>
  <c r="AA230" i="1"/>
  <c r="AA285" i="1"/>
  <c r="AA151" i="1"/>
  <c r="AA268" i="1"/>
  <c r="AA222" i="1"/>
  <c r="AA302" i="1"/>
  <c r="AA333" i="1"/>
  <c r="AA257" i="1"/>
  <c r="AA309" i="1"/>
  <c r="AA244" i="1"/>
  <c r="AA322" i="1"/>
  <c r="AA228" i="1"/>
  <c r="AA324" i="1"/>
  <c r="AA305" i="1"/>
  <c r="AA219" i="1"/>
  <c r="AA306" i="1"/>
  <c r="AA332" i="1"/>
  <c r="AA281" i="1"/>
  <c r="AA288" i="1"/>
  <c r="AA169" i="1"/>
  <c r="AA166" i="1"/>
  <c r="AA152" i="1"/>
  <c r="AA171" i="1"/>
  <c r="AA317" i="1"/>
  <c r="AA287" i="1"/>
  <c r="AA259" i="1"/>
  <c r="AA200" i="1"/>
  <c r="AA294" i="1"/>
  <c r="AA269" i="1"/>
  <c r="AA304" i="1"/>
  <c r="AA300" i="1"/>
  <c r="AA218" i="1"/>
  <c r="AA252" i="1"/>
  <c r="AA328" i="1"/>
  <c r="AA194" i="1"/>
  <c r="AA299" i="1"/>
  <c r="AA153" i="1"/>
  <c r="AA276" i="1"/>
  <c r="AA214" i="1"/>
  <c r="AA206" i="1"/>
  <c r="AA242" i="1"/>
  <c r="AA224" i="1"/>
  <c r="AA157" i="1"/>
  <c r="AA199" i="1"/>
  <c r="AA179" i="1"/>
  <c r="AA162" i="1"/>
  <c r="AA197" i="1"/>
  <c r="AA203" i="1"/>
  <c r="AA182" i="1"/>
  <c r="AA173" i="1"/>
  <c r="AA212" i="1"/>
  <c r="AA301" i="1"/>
  <c r="AA227" i="1"/>
  <c r="AA175" i="1"/>
  <c r="AA292" i="1"/>
  <c r="AA220" i="1"/>
  <c r="AA297" i="1"/>
  <c r="AA235" i="1"/>
  <c r="AA198" i="1"/>
  <c r="AA278" i="1"/>
  <c r="AA185" i="1"/>
  <c r="AA272" i="1"/>
  <c r="AA335" i="1"/>
  <c r="AA150" i="1"/>
  <c r="AA178" i="1"/>
  <c r="AA237" i="1"/>
  <c r="L101" i="1"/>
  <c r="E490" i="1"/>
  <c r="P700" i="1" l="1"/>
  <c r="Q701" i="1" s="1"/>
  <c r="C148" i="1"/>
  <c r="D487" i="1"/>
  <c r="D340" i="1"/>
  <c r="AA147" i="1"/>
  <c r="Q710" i="1" l="1"/>
  <c r="Q726" i="1"/>
  <c r="Q742" i="1"/>
  <c r="Q758" i="1"/>
  <c r="Q715" i="1"/>
  <c r="Q731" i="1"/>
  <c r="Q747" i="1"/>
  <c r="Q704" i="1"/>
  <c r="Q720" i="1"/>
  <c r="Q736" i="1"/>
  <c r="Q752" i="1"/>
  <c r="Q709" i="1"/>
  <c r="Q725" i="1"/>
  <c r="Q741" i="1"/>
  <c r="Q757" i="1"/>
  <c r="Q702" i="1"/>
  <c r="Q718" i="1"/>
  <c r="Q734" i="1"/>
  <c r="Q750" i="1"/>
  <c r="Q707" i="1"/>
  <c r="Q723" i="1"/>
  <c r="Q739" i="1"/>
  <c r="Q755" i="1"/>
  <c r="Q712" i="1"/>
  <c r="Q728" i="1"/>
  <c r="Q744" i="1"/>
  <c r="Q760" i="1"/>
  <c r="Q717" i="1"/>
  <c r="Q733" i="1"/>
  <c r="Q749" i="1"/>
  <c r="Q706" i="1"/>
  <c r="Q714" i="1"/>
  <c r="Q722" i="1"/>
  <c r="Q730" i="1"/>
  <c r="Q738" i="1"/>
  <c r="Q746" i="1"/>
  <c r="Q754" i="1"/>
  <c r="Q703" i="1"/>
  <c r="Q711" i="1"/>
  <c r="Q719" i="1"/>
  <c r="Q727" i="1"/>
  <c r="Q735" i="1"/>
  <c r="Q743" i="1"/>
  <c r="Q751" i="1"/>
  <c r="Q759" i="1"/>
  <c r="Q708" i="1"/>
  <c r="Q716" i="1"/>
  <c r="Q724" i="1"/>
  <c r="Q732" i="1"/>
  <c r="Q740" i="1"/>
  <c r="Q748" i="1"/>
  <c r="Q756" i="1"/>
  <c r="Q705" i="1"/>
  <c r="Q713" i="1"/>
  <c r="Q721" i="1"/>
  <c r="Q729" i="1"/>
  <c r="Q737" i="1"/>
  <c r="Q745" i="1"/>
  <c r="Q753" i="1"/>
  <c r="Q761" i="1"/>
  <c r="B148" i="1"/>
  <c r="AK149" i="1"/>
  <c r="AO149" i="1"/>
  <c r="AH150" i="1"/>
  <c r="AL150" i="1"/>
  <c r="AP150" i="1"/>
  <c r="AI151" i="1"/>
  <c r="AM151" i="1"/>
  <c r="AQ151" i="1"/>
  <c r="AJ152" i="1"/>
  <c r="AN152" i="1"/>
  <c r="AR152" i="1"/>
  <c r="AK153" i="1"/>
  <c r="AO153" i="1"/>
  <c r="AH154" i="1"/>
  <c r="AL154" i="1"/>
  <c r="AP154" i="1"/>
  <c r="AI155" i="1"/>
  <c r="AM155" i="1"/>
  <c r="AQ155" i="1"/>
  <c r="AJ156" i="1"/>
  <c r="AN156" i="1"/>
  <c r="AR156" i="1"/>
  <c r="AK157" i="1"/>
  <c r="AO157" i="1"/>
  <c r="AH158" i="1"/>
  <c r="AL158" i="1"/>
  <c r="AP158" i="1"/>
  <c r="AI159" i="1"/>
  <c r="AM159" i="1"/>
  <c r="AQ159" i="1"/>
  <c r="AP335" i="1"/>
  <c r="AQ334" i="1"/>
  <c r="AR333" i="1"/>
  <c r="AN333" i="1"/>
  <c r="AO332" i="1"/>
  <c r="AP331" i="1"/>
  <c r="AQ330" i="1"/>
  <c r="AH149" i="1"/>
  <c r="AL149" i="1"/>
  <c r="AP149" i="1"/>
  <c r="AI150" i="1"/>
  <c r="AM150" i="1"/>
  <c r="AQ150" i="1"/>
  <c r="AJ151" i="1"/>
  <c r="AN151" i="1"/>
  <c r="AR151" i="1"/>
  <c r="AK152" i="1"/>
  <c r="AO152" i="1"/>
  <c r="AH153" i="1"/>
  <c r="AL153" i="1"/>
  <c r="AP153" i="1"/>
  <c r="AI154" i="1"/>
  <c r="AM154" i="1"/>
  <c r="AQ154" i="1"/>
  <c r="AJ155" i="1"/>
  <c r="AN155" i="1"/>
  <c r="AR155" i="1"/>
  <c r="AK156" i="1"/>
  <c r="AO156" i="1"/>
  <c r="AH157" i="1"/>
  <c r="AL157" i="1"/>
  <c r="AP157" i="1"/>
  <c r="AI158" i="1"/>
  <c r="AM158" i="1"/>
  <c r="AQ158" i="1"/>
  <c r="AJ159" i="1"/>
  <c r="AN159" i="1"/>
  <c r="AR159" i="1"/>
  <c r="AO335" i="1"/>
  <c r="AP334" i="1"/>
  <c r="AQ333" i="1"/>
  <c r="AR332" i="1"/>
  <c r="AN332" i="1"/>
  <c r="AO331" i="1"/>
  <c r="AP330" i="1"/>
  <c r="AQ329" i="1"/>
  <c r="AR329" i="1"/>
  <c r="AQ328" i="1"/>
  <c r="AR327" i="1"/>
  <c r="AN327" i="1"/>
  <c r="AO326" i="1"/>
  <c r="AP325" i="1"/>
  <c r="AQ324" i="1"/>
  <c r="AR323" i="1"/>
  <c r="AN323" i="1"/>
  <c r="AO322" i="1"/>
  <c r="AP321" i="1"/>
  <c r="AQ320" i="1"/>
  <c r="AR319" i="1"/>
  <c r="AN319" i="1"/>
  <c r="AO318" i="1"/>
  <c r="AP317" i="1"/>
  <c r="AQ316" i="1"/>
  <c r="AR315" i="1"/>
  <c r="AN315" i="1"/>
  <c r="AO314" i="1"/>
  <c r="AP313" i="1"/>
  <c r="AP329" i="1"/>
  <c r="AP328" i="1"/>
  <c r="AQ327" i="1"/>
  <c r="AR326" i="1"/>
  <c r="AN326" i="1"/>
  <c r="AO325" i="1"/>
  <c r="AP324" i="1"/>
  <c r="AQ323" i="1"/>
  <c r="AR322" i="1"/>
  <c r="AN322" i="1"/>
  <c r="AO321" i="1"/>
  <c r="AP320" i="1"/>
  <c r="AQ319" i="1"/>
  <c r="AR318" i="1"/>
  <c r="AN318" i="1"/>
  <c r="AO317" i="1"/>
  <c r="AP316" i="1"/>
  <c r="AQ315" i="1"/>
  <c r="AR314" i="1"/>
  <c r="AN314" i="1"/>
  <c r="AO313" i="1"/>
  <c r="AP312" i="1"/>
  <c r="AQ311" i="1"/>
  <c r="AR310" i="1"/>
  <c r="AN310" i="1"/>
  <c r="AO309" i="1"/>
  <c r="AP308" i="1"/>
  <c r="AQ307" i="1"/>
  <c r="AR306" i="1"/>
  <c r="AN306" i="1"/>
  <c r="AO305" i="1"/>
  <c r="AP304" i="1"/>
  <c r="AQ303" i="1"/>
  <c r="AR302" i="1"/>
  <c r="AN302" i="1"/>
  <c r="AO301" i="1"/>
  <c r="AP300" i="1"/>
  <c r="AQ299" i="1"/>
  <c r="AR298" i="1"/>
  <c r="AN298" i="1"/>
  <c r="AO297" i="1"/>
  <c r="AP296" i="1"/>
  <c r="AQ295" i="1"/>
  <c r="AR294" i="1"/>
  <c r="AN294" i="1"/>
  <c r="AO293" i="1"/>
  <c r="AP292" i="1"/>
  <c r="AQ291" i="1"/>
  <c r="AR290" i="1"/>
  <c r="AN290" i="1"/>
  <c r="AO289" i="1"/>
  <c r="AP288" i="1"/>
  <c r="AQ287" i="1"/>
  <c r="AR286" i="1"/>
  <c r="AN286" i="1"/>
  <c r="AO285" i="1"/>
  <c r="AP284" i="1"/>
  <c r="AQ283" i="1"/>
  <c r="AR282" i="1"/>
  <c r="AN282" i="1"/>
  <c r="AO281" i="1"/>
  <c r="AP280" i="1"/>
  <c r="AQ279" i="1"/>
  <c r="AR278" i="1"/>
  <c r="AN278" i="1"/>
  <c r="AO277" i="1"/>
  <c r="AP276" i="1"/>
  <c r="AQ275" i="1"/>
  <c r="AR274" i="1"/>
  <c r="AN274" i="1"/>
  <c r="AO273" i="1"/>
  <c r="AP272" i="1"/>
  <c r="AQ271" i="1"/>
  <c r="AR270" i="1"/>
  <c r="AN270" i="1"/>
  <c r="AO269" i="1"/>
  <c r="AP268" i="1"/>
  <c r="AQ267" i="1"/>
  <c r="AR266" i="1"/>
  <c r="AN266" i="1"/>
  <c r="AO265" i="1"/>
  <c r="AP264" i="1"/>
  <c r="AQ263" i="1"/>
  <c r="AR262" i="1"/>
  <c r="AN262" i="1"/>
  <c r="AQ312" i="1"/>
  <c r="AN311" i="1"/>
  <c r="AP309" i="1"/>
  <c r="AR307" i="1"/>
  <c r="AO306" i="1"/>
  <c r="AQ304" i="1"/>
  <c r="AN303" i="1"/>
  <c r="AP301" i="1"/>
  <c r="AR299" i="1"/>
  <c r="AO298" i="1"/>
  <c r="AQ296" i="1"/>
  <c r="AN295" i="1"/>
  <c r="AP293" i="1"/>
  <c r="AR291" i="1"/>
  <c r="AO290" i="1"/>
  <c r="AQ288" i="1"/>
  <c r="AN287" i="1"/>
  <c r="AP285" i="1"/>
  <c r="AR283" i="1"/>
  <c r="AO282" i="1"/>
  <c r="AQ280" i="1"/>
  <c r="AN279" i="1"/>
  <c r="AP277" i="1"/>
  <c r="AR275" i="1"/>
  <c r="AO274" i="1"/>
  <c r="AQ272" i="1"/>
  <c r="AN271" i="1"/>
  <c r="AP269" i="1"/>
  <c r="AR267" i="1"/>
  <c r="AO266" i="1"/>
  <c r="AQ264" i="1"/>
  <c r="AN263" i="1"/>
  <c r="AP261" i="1"/>
  <c r="AQ260" i="1"/>
  <c r="AR259" i="1"/>
  <c r="AN259" i="1"/>
  <c r="AO258" i="1"/>
  <c r="AP257" i="1"/>
  <c r="AQ256" i="1"/>
  <c r="AR255" i="1"/>
  <c r="AN255" i="1"/>
  <c r="AO254" i="1"/>
  <c r="AP253" i="1"/>
  <c r="AP311" i="1"/>
  <c r="AR309" i="1"/>
  <c r="AO308" i="1"/>
  <c r="AQ306" i="1"/>
  <c r="AN305" i="1"/>
  <c r="AP303" i="1"/>
  <c r="AR301" i="1"/>
  <c r="AO300" i="1"/>
  <c r="AQ298" i="1"/>
  <c r="AN297" i="1"/>
  <c r="AP295" i="1"/>
  <c r="AR293" i="1"/>
  <c r="AO292" i="1"/>
  <c r="AQ290" i="1"/>
  <c r="AN289" i="1"/>
  <c r="AP287" i="1"/>
  <c r="AR285" i="1"/>
  <c r="AO284" i="1"/>
  <c r="AQ282" i="1"/>
  <c r="AN281" i="1"/>
  <c r="AP279" i="1"/>
  <c r="AR277" i="1"/>
  <c r="AO276" i="1"/>
  <c r="AQ274" i="1"/>
  <c r="AN273" i="1"/>
  <c r="AP271" i="1"/>
  <c r="AR269" i="1"/>
  <c r="AO268" i="1"/>
  <c r="AQ266" i="1"/>
  <c r="AN265" i="1"/>
  <c r="AP263" i="1"/>
  <c r="AR261" i="1"/>
  <c r="AR260" i="1"/>
  <c r="AN260" i="1"/>
  <c r="AO259" i="1"/>
  <c r="AQ257" i="1"/>
  <c r="AN256" i="1"/>
  <c r="AP254" i="1"/>
  <c r="AN253" i="1"/>
  <c r="AO252" i="1"/>
  <c r="AP251" i="1"/>
  <c r="AQ250" i="1"/>
  <c r="AR249" i="1"/>
  <c r="AN249" i="1"/>
  <c r="AO248" i="1"/>
  <c r="AP247" i="1"/>
  <c r="AQ246" i="1"/>
  <c r="AR245" i="1"/>
  <c r="AN245" i="1"/>
  <c r="AO244" i="1"/>
  <c r="AP243" i="1"/>
  <c r="AQ242" i="1"/>
  <c r="AR241" i="1"/>
  <c r="AN241" i="1"/>
  <c r="AO240" i="1"/>
  <c r="AP239" i="1"/>
  <c r="AQ238" i="1"/>
  <c r="AR237" i="1"/>
  <c r="AN237" i="1"/>
  <c r="AO236" i="1"/>
  <c r="AP235" i="1"/>
  <c r="AQ234" i="1"/>
  <c r="AR233" i="1"/>
  <c r="AN233" i="1"/>
  <c r="AO232" i="1"/>
  <c r="AP231" i="1"/>
  <c r="AQ230" i="1"/>
  <c r="AR229" i="1"/>
  <c r="AN229" i="1"/>
  <c r="AO228" i="1"/>
  <c r="AP227" i="1"/>
  <c r="AQ226" i="1"/>
  <c r="AR225" i="1"/>
  <c r="AN225" i="1"/>
  <c r="AO224" i="1"/>
  <c r="AP223" i="1"/>
  <c r="AQ222" i="1"/>
  <c r="AR221" i="1"/>
  <c r="AN221" i="1"/>
  <c r="AO220" i="1"/>
  <c r="AP219" i="1"/>
  <c r="AQ218" i="1"/>
  <c r="AR217" i="1"/>
  <c r="AN217" i="1"/>
  <c r="AO216" i="1"/>
  <c r="AP215" i="1"/>
  <c r="AQ214" i="1"/>
  <c r="AR213" i="1"/>
  <c r="AN213" i="1"/>
  <c r="AO212" i="1"/>
  <c r="AP211" i="1"/>
  <c r="AQ210" i="1"/>
  <c r="AR209" i="1"/>
  <c r="AN209" i="1"/>
  <c r="AO208" i="1"/>
  <c r="AP207" i="1"/>
  <c r="AQ206" i="1"/>
  <c r="AR205" i="1"/>
  <c r="AN205" i="1"/>
  <c r="AO204" i="1"/>
  <c r="AP203" i="1"/>
  <c r="AQ202" i="1"/>
  <c r="AR201" i="1"/>
  <c r="AN201" i="1"/>
  <c r="AO200" i="1"/>
  <c r="AP199" i="1"/>
  <c r="AQ198" i="1"/>
  <c r="AR197" i="1"/>
  <c r="AN197" i="1"/>
  <c r="AO196" i="1"/>
  <c r="AP195" i="1"/>
  <c r="AQ194" i="1"/>
  <c r="AR193" i="1"/>
  <c r="AN193" i="1"/>
  <c r="AO192" i="1"/>
  <c r="AP191" i="1"/>
  <c r="AQ190" i="1"/>
  <c r="AR189" i="1"/>
  <c r="AN189" i="1"/>
  <c r="AR258" i="1"/>
  <c r="AO257" i="1"/>
  <c r="AQ255" i="1"/>
  <c r="AN254" i="1"/>
  <c r="AR252" i="1"/>
  <c r="AN252" i="1"/>
  <c r="AO251" i="1"/>
  <c r="AP250" i="1"/>
  <c r="AQ249" i="1"/>
  <c r="AR248" i="1"/>
  <c r="AN248" i="1"/>
  <c r="AO247" i="1"/>
  <c r="AP246" i="1"/>
  <c r="AQ245" i="1"/>
  <c r="AR244" i="1"/>
  <c r="AN244" i="1"/>
  <c r="AO243" i="1"/>
  <c r="AP242" i="1"/>
  <c r="AQ241" i="1"/>
  <c r="AR240" i="1"/>
  <c r="AN240" i="1"/>
  <c r="AO239" i="1"/>
  <c r="AP238" i="1"/>
  <c r="AQ237" i="1"/>
  <c r="AR236" i="1"/>
  <c r="AN236" i="1"/>
  <c r="AO235" i="1"/>
  <c r="AP234" i="1"/>
  <c r="AQ233" i="1"/>
  <c r="AR232" i="1"/>
  <c r="AN232" i="1"/>
  <c r="AO231" i="1"/>
  <c r="AP230" i="1"/>
  <c r="AQ229" i="1"/>
  <c r="AR228" i="1"/>
  <c r="AN228" i="1"/>
  <c r="AO227" i="1"/>
  <c r="AP226" i="1"/>
  <c r="AQ225" i="1"/>
  <c r="AR224" i="1"/>
  <c r="AN224" i="1"/>
  <c r="AO223" i="1"/>
  <c r="AP222" i="1"/>
  <c r="AQ221" i="1"/>
  <c r="AR220" i="1"/>
  <c r="AN220" i="1"/>
  <c r="AO219" i="1"/>
  <c r="AP218" i="1"/>
  <c r="AQ217" i="1"/>
  <c r="AR216" i="1"/>
  <c r="AN216" i="1"/>
  <c r="AO215" i="1"/>
  <c r="AP214" i="1"/>
  <c r="AQ213" i="1"/>
  <c r="AR212" i="1"/>
  <c r="AN212" i="1"/>
  <c r="AO211" i="1"/>
  <c r="AP210" i="1"/>
  <c r="AQ209" i="1"/>
  <c r="AR208" i="1"/>
  <c r="AN208" i="1"/>
  <c r="AO207" i="1"/>
  <c r="AP206" i="1"/>
  <c r="AQ205" i="1"/>
  <c r="AR204" i="1"/>
  <c r="AN204" i="1"/>
  <c r="AO203" i="1"/>
  <c r="AP202" i="1"/>
  <c r="AQ201" i="1"/>
  <c r="AR200" i="1"/>
  <c r="AN200" i="1"/>
  <c r="AO199" i="1"/>
  <c r="AP198" i="1"/>
  <c r="AQ197" i="1"/>
  <c r="AR196" i="1"/>
  <c r="AN196" i="1"/>
  <c r="AO195" i="1"/>
  <c r="AP194" i="1"/>
  <c r="AQ193" i="1"/>
  <c r="AP192" i="1"/>
  <c r="AR190" i="1"/>
  <c r="AO189" i="1"/>
  <c r="AN188" i="1"/>
  <c r="AO187" i="1"/>
  <c r="AP186" i="1"/>
  <c r="AQ185" i="1"/>
  <c r="AR184" i="1"/>
  <c r="AN184" i="1"/>
  <c r="AO183" i="1"/>
  <c r="AP182" i="1"/>
  <c r="AQ181" i="1"/>
  <c r="AR180" i="1"/>
  <c r="AN180" i="1"/>
  <c r="AO179" i="1"/>
  <c r="AP178" i="1"/>
  <c r="AQ177" i="1"/>
  <c r="AR176" i="1"/>
  <c r="AN176" i="1"/>
  <c r="AO175" i="1"/>
  <c r="AP174" i="1"/>
  <c r="AQ173" i="1"/>
  <c r="AR172" i="1"/>
  <c r="AN172" i="1"/>
  <c r="AO171" i="1"/>
  <c r="AP170" i="1"/>
  <c r="AQ169" i="1"/>
  <c r="AR168" i="1"/>
  <c r="AN168" i="1"/>
  <c r="AO167" i="1"/>
  <c r="AP166" i="1"/>
  <c r="AQ165" i="1"/>
  <c r="AR164" i="1"/>
  <c r="AN164" i="1"/>
  <c r="AO163" i="1"/>
  <c r="AP162" i="1"/>
  <c r="AQ161" i="1"/>
  <c r="AR160" i="1"/>
  <c r="AN160" i="1"/>
  <c r="AJ335" i="1"/>
  <c r="AL334" i="1"/>
  <c r="AH334" i="1"/>
  <c r="AJ333" i="1"/>
  <c r="AL332" i="1"/>
  <c r="AH332" i="1"/>
  <c r="AJ331" i="1"/>
  <c r="AL330" i="1"/>
  <c r="AH330" i="1"/>
  <c r="AJ329" i="1"/>
  <c r="AL328" i="1"/>
  <c r="AH328" i="1"/>
  <c r="AJ327" i="1"/>
  <c r="AL326" i="1"/>
  <c r="AH326" i="1"/>
  <c r="AJ325" i="1"/>
  <c r="AL324" i="1"/>
  <c r="AH324" i="1"/>
  <c r="AJ323" i="1"/>
  <c r="AL322" i="1"/>
  <c r="AH322" i="1"/>
  <c r="AJ321" i="1"/>
  <c r="AL320" i="1"/>
  <c r="AH320" i="1"/>
  <c r="AJ319" i="1"/>
  <c r="AL318" i="1"/>
  <c r="AH318" i="1"/>
  <c r="AJ317" i="1"/>
  <c r="AL316" i="1"/>
  <c r="AH316" i="1"/>
  <c r="AJ315" i="1"/>
  <c r="AL314" i="1"/>
  <c r="AH314" i="1"/>
  <c r="AJ313" i="1"/>
  <c r="AL312" i="1"/>
  <c r="AH312" i="1"/>
  <c r="AJ311" i="1"/>
  <c r="AL310" i="1"/>
  <c r="AH310" i="1"/>
  <c r="AJ309" i="1"/>
  <c r="AL308" i="1"/>
  <c r="AH308" i="1"/>
  <c r="AJ307" i="1"/>
  <c r="AL306" i="1"/>
  <c r="AH306" i="1"/>
  <c r="AJ305" i="1"/>
  <c r="AL304" i="1"/>
  <c r="AH304" i="1"/>
  <c r="AJ303" i="1"/>
  <c r="AL302" i="1"/>
  <c r="AH302" i="1"/>
  <c r="AJ301" i="1"/>
  <c r="AL300" i="1"/>
  <c r="AH300" i="1"/>
  <c r="AJ299" i="1"/>
  <c r="AL298" i="1"/>
  <c r="AH298" i="1"/>
  <c r="AJ297" i="1"/>
  <c r="AL296" i="1"/>
  <c r="AH296" i="1"/>
  <c r="AJ295" i="1"/>
  <c r="AL294" i="1"/>
  <c r="AH294" i="1"/>
  <c r="AJ293" i="1"/>
  <c r="AL292" i="1"/>
  <c r="AH292" i="1"/>
  <c r="AJ291" i="1"/>
  <c r="AL290" i="1"/>
  <c r="AH290" i="1"/>
  <c r="AJ289" i="1"/>
  <c r="AL288" i="1"/>
  <c r="AH288" i="1"/>
  <c r="AJ287" i="1"/>
  <c r="AL286" i="1"/>
  <c r="AH286" i="1"/>
  <c r="AJ285" i="1"/>
  <c r="AL284" i="1"/>
  <c r="AH284" i="1"/>
  <c r="AJ283" i="1"/>
  <c r="AL282" i="1"/>
  <c r="AH282" i="1"/>
  <c r="AJ281" i="1"/>
  <c r="AL280" i="1"/>
  <c r="AH280" i="1"/>
  <c r="AJ279" i="1"/>
  <c r="AL278" i="1"/>
  <c r="AH278" i="1"/>
  <c r="AJ277" i="1"/>
  <c r="AL276" i="1"/>
  <c r="AH276" i="1"/>
  <c r="AJ275" i="1"/>
  <c r="AL274" i="1"/>
  <c r="AH274" i="1"/>
  <c r="AJ273" i="1"/>
  <c r="AL272" i="1"/>
  <c r="AH272" i="1"/>
  <c r="AJ271" i="1"/>
  <c r="AL270" i="1"/>
  <c r="AH270" i="1"/>
  <c r="AJ269" i="1"/>
  <c r="AL268" i="1"/>
  <c r="AH268" i="1"/>
  <c r="AJ267" i="1"/>
  <c r="AL266" i="1"/>
  <c r="AH266" i="1"/>
  <c r="AJ265" i="1"/>
  <c r="AL264" i="1"/>
  <c r="AH264" i="1"/>
  <c r="AJ263" i="1"/>
  <c r="AL262" i="1"/>
  <c r="AH262" i="1"/>
  <c r="AJ261" i="1"/>
  <c r="AL260" i="1"/>
  <c r="AH260" i="1"/>
  <c r="AJ259" i="1"/>
  <c r="AL258" i="1"/>
  <c r="AH258" i="1"/>
  <c r="AJ257" i="1"/>
  <c r="AL256" i="1"/>
  <c r="AH256" i="1"/>
  <c r="AJ255" i="1"/>
  <c r="AL254" i="1"/>
  <c r="AH254" i="1"/>
  <c r="AJ253" i="1"/>
  <c r="AL252" i="1"/>
  <c r="AH252" i="1"/>
  <c r="AJ251" i="1"/>
  <c r="AL250" i="1"/>
  <c r="AH250" i="1"/>
  <c r="AJ249" i="1"/>
  <c r="AL248" i="1"/>
  <c r="AR192" i="1"/>
  <c r="AO191" i="1"/>
  <c r="AQ189" i="1"/>
  <c r="AO188" i="1"/>
  <c r="AP187" i="1"/>
  <c r="AQ186" i="1"/>
  <c r="AR185" i="1"/>
  <c r="AN185" i="1"/>
  <c r="AO184" i="1"/>
  <c r="AP183" i="1"/>
  <c r="AQ182" i="1"/>
  <c r="AR181" i="1"/>
  <c r="AN181" i="1"/>
  <c r="AO180" i="1"/>
  <c r="AP179" i="1"/>
  <c r="AQ178" i="1"/>
  <c r="AR177" i="1"/>
  <c r="AN177" i="1"/>
  <c r="AO176" i="1"/>
  <c r="AP175" i="1"/>
  <c r="AQ174" i="1"/>
  <c r="AR173" i="1"/>
  <c r="AN173" i="1"/>
  <c r="AO172" i="1"/>
  <c r="AP171" i="1"/>
  <c r="AQ170" i="1"/>
  <c r="AR169" i="1"/>
  <c r="AN169" i="1"/>
  <c r="AO168" i="1"/>
  <c r="AP167" i="1"/>
  <c r="AQ166" i="1"/>
  <c r="AR165" i="1"/>
  <c r="AN165" i="1"/>
  <c r="AO164" i="1"/>
  <c r="AP163" i="1"/>
  <c r="AQ162" i="1"/>
  <c r="AR161" i="1"/>
  <c r="AN161" i="1"/>
  <c r="AO160" i="1"/>
  <c r="AK335" i="1"/>
  <c r="AM334" i="1"/>
  <c r="AI334" i="1"/>
  <c r="AK333" i="1"/>
  <c r="AM332" i="1"/>
  <c r="AI332" i="1"/>
  <c r="AK331" i="1"/>
  <c r="AM330" i="1"/>
  <c r="AI330" i="1"/>
  <c r="AK329" i="1"/>
  <c r="AM328" i="1"/>
  <c r="AI328" i="1"/>
  <c r="AK327" i="1"/>
  <c r="AM326" i="1"/>
  <c r="AI326" i="1"/>
  <c r="AK325" i="1"/>
  <c r="AM324" i="1"/>
  <c r="AI324" i="1"/>
  <c r="AK323" i="1"/>
  <c r="AM322" i="1"/>
  <c r="AI322" i="1"/>
  <c r="AK321" i="1"/>
  <c r="AM320" i="1"/>
  <c r="AI320" i="1"/>
  <c r="AK319" i="1"/>
  <c r="AM318" i="1"/>
  <c r="AI318" i="1"/>
  <c r="AK317" i="1"/>
  <c r="AM316" i="1"/>
  <c r="AI316" i="1"/>
  <c r="AK315" i="1"/>
  <c r="AM314" i="1"/>
  <c r="AI314" i="1"/>
  <c r="AK313" i="1"/>
  <c r="AM312" i="1"/>
  <c r="AI312" i="1"/>
  <c r="AK311" i="1"/>
  <c r="AM310" i="1"/>
  <c r="AI310" i="1"/>
  <c r="AK309" i="1"/>
  <c r="AM308" i="1"/>
  <c r="AI308" i="1"/>
  <c r="AK307" i="1"/>
  <c r="AM306" i="1"/>
  <c r="AI306" i="1"/>
  <c r="AK305" i="1"/>
  <c r="AM304" i="1"/>
  <c r="AI304" i="1"/>
  <c r="AK303" i="1"/>
  <c r="AM302" i="1"/>
  <c r="AI302" i="1"/>
  <c r="AK301" i="1"/>
  <c r="AM300" i="1"/>
  <c r="AI300" i="1"/>
  <c r="AK299" i="1"/>
  <c r="AM298" i="1"/>
  <c r="AI298" i="1"/>
  <c r="AK297" i="1"/>
  <c r="AM296" i="1"/>
  <c r="AI296" i="1"/>
  <c r="AK295" i="1"/>
  <c r="AM294" i="1"/>
  <c r="AI294" i="1"/>
  <c r="AK293" i="1"/>
  <c r="AM292" i="1"/>
  <c r="AI292" i="1"/>
  <c r="AK291" i="1"/>
  <c r="AM290" i="1"/>
  <c r="AI290" i="1"/>
  <c r="AK289" i="1"/>
  <c r="AM288" i="1"/>
  <c r="AI288" i="1"/>
  <c r="AK287" i="1"/>
  <c r="AM286" i="1"/>
  <c r="AI286" i="1"/>
  <c r="AK285" i="1"/>
  <c r="AM284" i="1"/>
  <c r="AI284" i="1"/>
  <c r="AK283" i="1"/>
  <c r="AM282" i="1"/>
  <c r="AI282" i="1"/>
  <c r="AK281" i="1"/>
  <c r="AM280" i="1"/>
  <c r="AI280" i="1"/>
  <c r="AK279" i="1"/>
  <c r="AM278" i="1"/>
  <c r="AI278" i="1"/>
  <c r="AK277" i="1"/>
  <c r="AM276" i="1"/>
  <c r="AI276" i="1"/>
  <c r="AK275" i="1"/>
  <c r="AM274" i="1"/>
  <c r="AI274" i="1"/>
  <c r="AK273" i="1"/>
  <c r="AM272" i="1"/>
  <c r="AI272" i="1"/>
  <c r="AK271" i="1"/>
  <c r="AM270" i="1"/>
  <c r="AI270" i="1"/>
  <c r="AK269" i="1"/>
  <c r="AM268" i="1"/>
  <c r="AI268" i="1"/>
  <c r="AK267" i="1"/>
  <c r="AM266" i="1"/>
  <c r="AI266" i="1"/>
  <c r="AK265" i="1"/>
  <c r="AM264" i="1"/>
  <c r="AI264" i="1"/>
  <c r="AK263" i="1"/>
  <c r="AM262" i="1"/>
  <c r="AI262" i="1"/>
  <c r="AK261" i="1"/>
  <c r="AM260" i="1"/>
  <c r="AI260" i="1"/>
  <c r="AK259" i="1"/>
  <c r="AM258" i="1"/>
  <c r="AI258" i="1"/>
  <c r="AK257" i="1"/>
  <c r="AM256" i="1"/>
  <c r="AI256" i="1"/>
  <c r="AK255" i="1"/>
  <c r="AM254" i="1"/>
  <c r="AI254" i="1"/>
  <c r="AK253" i="1"/>
  <c r="AM252" i="1"/>
  <c r="AI252" i="1"/>
  <c r="AK251" i="1"/>
  <c r="AI250" i="1"/>
  <c r="AM248" i="1"/>
  <c r="AM247" i="1"/>
  <c r="AI247" i="1"/>
  <c r="AK246" i="1"/>
  <c r="AM245" i="1"/>
  <c r="AI245" i="1"/>
  <c r="AK244" i="1"/>
  <c r="AM243" i="1"/>
  <c r="AI243" i="1"/>
  <c r="AK242" i="1"/>
  <c r="AM241" i="1"/>
  <c r="AI241" i="1"/>
  <c r="AK240" i="1"/>
  <c r="AM239" i="1"/>
  <c r="AI239" i="1"/>
  <c r="AK238" i="1"/>
  <c r="AM237" i="1"/>
  <c r="AI237" i="1"/>
  <c r="AK236" i="1"/>
  <c r="AM235" i="1"/>
  <c r="AI235" i="1"/>
  <c r="AK234" i="1"/>
  <c r="AM233" i="1"/>
  <c r="AI233" i="1"/>
  <c r="AK232" i="1"/>
  <c r="AM231" i="1"/>
  <c r="AI231" i="1"/>
  <c r="AK230" i="1"/>
  <c r="AM229" i="1"/>
  <c r="AI229" i="1"/>
  <c r="AK228" i="1"/>
  <c r="AM227" i="1"/>
  <c r="AI227" i="1"/>
  <c r="AK226" i="1"/>
  <c r="AM225" i="1"/>
  <c r="AI225" i="1"/>
  <c r="AK224" i="1"/>
  <c r="AM223" i="1"/>
  <c r="AI223" i="1"/>
  <c r="AK222" i="1"/>
  <c r="AM221" i="1"/>
  <c r="AI221" i="1"/>
  <c r="AK220" i="1"/>
  <c r="AM219" i="1"/>
  <c r="AI219" i="1"/>
  <c r="AK218" i="1"/>
  <c r="AM217" i="1"/>
  <c r="AI217" i="1"/>
  <c r="AK216" i="1"/>
  <c r="AM215" i="1"/>
  <c r="AI215" i="1"/>
  <c r="AK214" i="1"/>
  <c r="AM213" i="1"/>
  <c r="AI213" i="1"/>
  <c r="AK212" i="1"/>
  <c r="AM211" i="1"/>
  <c r="AI211" i="1"/>
  <c r="AK210" i="1"/>
  <c r="AM209" i="1"/>
  <c r="AI209" i="1"/>
  <c r="AK208" i="1"/>
  <c r="AM207" i="1"/>
  <c r="AI207" i="1"/>
  <c r="AK206" i="1"/>
  <c r="AM205" i="1"/>
  <c r="AI205" i="1"/>
  <c r="AK204" i="1"/>
  <c r="AM203" i="1"/>
  <c r="AI203" i="1"/>
  <c r="AK202" i="1"/>
  <c r="AM201" i="1"/>
  <c r="AI201" i="1"/>
  <c r="AK200" i="1"/>
  <c r="AM199" i="1"/>
  <c r="AI199" i="1"/>
  <c r="AK198" i="1"/>
  <c r="AM197" i="1"/>
  <c r="AI197" i="1"/>
  <c r="AK196" i="1"/>
  <c r="AM195" i="1"/>
  <c r="AI195" i="1"/>
  <c r="AK194" i="1"/>
  <c r="AM193" i="1"/>
  <c r="AI193" i="1"/>
  <c r="AK192" i="1"/>
  <c r="AM191" i="1"/>
  <c r="AI191" i="1"/>
  <c r="AK190" i="1"/>
  <c r="AM189" i="1"/>
  <c r="AI189" i="1"/>
  <c r="AK188" i="1"/>
  <c r="AM187" i="1"/>
  <c r="AI187" i="1"/>
  <c r="AK186" i="1"/>
  <c r="AM185" i="1"/>
  <c r="AI185" i="1"/>
  <c r="AK184" i="1"/>
  <c r="AM183" i="1"/>
  <c r="AI183" i="1"/>
  <c r="AK182" i="1"/>
  <c r="AM181" i="1"/>
  <c r="AI181" i="1"/>
  <c r="AK180" i="1"/>
  <c r="AM179" i="1"/>
  <c r="AI179" i="1"/>
  <c r="AK178" i="1"/>
  <c r="AM177" i="1"/>
  <c r="AI177" i="1"/>
  <c r="AK176" i="1"/>
  <c r="AM175" i="1"/>
  <c r="AI175" i="1"/>
  <c r="AK174" i="1"/>
  <c r="AM173" i="1"/>
  <c r="AI173" i="1"/>
  <c r="AK172" i="1"/>
  <c r="AM171" i="1"/>
  <c r="AI171" i="1"/>
  <c r="AK170" i="1"/>
  <c r="AM169" i="1"/>
  <c r="AI169" i="1"/>
  <c r="AK168" i="1"/>
  <c r="AM167" i="1"/>
  <c r="AI167" i="1"/>
  <c r="AK166" i="1"/>
  <c r="AM165" i="1"/>
  <c r="AI165" i="1"/>
  <c r="AK164" i="1"/>
  <c r="AM163" i="1"/>
  <c r="AI163" i="1"/>
  <c r="AK162" i="1"/>
  <c r="AM161" i="1"/>
  <c r="AI161" i="1"/>
  <c r="AK160" i="1"/>
  <c r="AI251" i="1"/>
  <c r="AM249" i="1"/>
  <c r="AK248" i="1"/>
  <c r="AL247" i="1"/>
  <c r="AH247" i="1"/>
  <c r="AJ246" i="1"/>
  <c r="AL245" i="1"/>
  <c r="AH245" i="1"/>
  <c r="AJ244" i="1"/>
  <c r="AL243" i="1"/>
  <c r="AH243" i="1"/>
  <c r="AJ242" i="1"/>
  <c r="AL241" i="1"/>
  <c r="AH241" i="1"/>
  <c r="AJ240" i="1"/>
  <c r="AL239" i="1"/>
  <c r="AH239" i="1"/>
  <c r="AJ238" i="1"/>
  <c r="AL237" i="1"/>
  <c r="AH237" i="1"/>
  <c r="AJ236" i="1"/>
  <c r="AL235" i="1"/>
  <c r="AH235" i="1"/>
  <c r="AJ234" i="1"/>
  <c r="AL233" i="1"/>
  <c r="AH233" i="1"/>
  <c r="AJ232" i="1"/>
  <c r="AL231" i="1"/>
  <c r="AH231" i="1"/>
  <c r="AJ230" i="1"/>
  <c r="AL229" i="1"/>
  <c r="AH229" i="1"/>
  <c r="AJ228" i="1"/>
  <c r="AL227" i="1"/>
  <c r="AH227" i="1"/>
  <c r="AJ226" i="1"/>
  <c r="AL225" i="1"/>
  <c r="AH225" i="1"/>
  <c r="AJ224" i="1"/>
  <c r="AL223" i="1"/>
  <c r="AH223" i="1"/>
  <c r="AJ222" i="1"/>
  <c r="AL221" i="1"/>
  <c r="AH221" i="1"/>
  <c r="AJ220" i="1"/>
  <c r="AL219" i="1"/>
  <c r="AH219" i="1"/>
  <c r="AJ218" i="1"/>
  <c r="AL217" i="1"/>
  <c r="AH217" i="1"/>
  <c r="AJ216" i="1"/>
  <c r="AL215" i="1"/>
  <c r="AH215" i="1"/>
  <c r="AJ214" i="1"/>
  <c r="AL213" i="1"/>
  <c r="AH213" i="1"/>
  <c r="AJ212" i="1"/>
  <c r="AL211" i="1"/>
  <c r="AH211" i="1"/>
  <c r="AJ210" i="1"/>
  <c r="AL209" i="1"/>
  <c r="AH209" i="1"/>
  <c r="AJ208" i="1"/>
  <c r="AL207" i="1"/>
  <c r="AH207" i="1"/>
  <c r="AJ206" i="1"/>
  <c r="AL205" i="1"/>
  <c r="AH205" i="1"/>
  <c r="AJ204" i="1"/>
  <c r="AL203" i="1"/>
  <c r="AH203" i="1"/>
  <c r="AJ202" i="1"/>
  <c r="AL201" i="1"/>
  <c r="AH201" i="1"/>
  <c r="AJ200" i="1"/>
  <c r="AL199" i="1"/>
  <c r="AH199" i="1"/>
  <c r="AJ198" i="1"/>
  <c r="AL197" i="1"/>
  <c r="AH197" i="1"/>
  <c r="AJ196" i="1"/>
  <c r="AL195" i="1"/>
  <c r="AH195" i="1"/>
  <c r="AJ194" i="1"/>
  <c r="AL193" i="1"/>
  <c r="AH193" i="1"/>
  <c r="AJ192" i="1"/>
  <c r="AL191" i="1"/>
  <c r="AH191" i="1"/>
  <c r="AJ190" i="1"/>
  <c r="AL189" i="1"/>
  <c r="AH189" i="1"/>
  <c r="AJ188" i="1"/>
  <c r="AL187" i="1"/>
  <c r="AH187" i="1"/>
  <c r="AJ186" i="1"/>
  <c r="AL185" i="1"/>
  <c r="AH185" i="1"/>
  <c r="AJ184" i="1"/>
  <c r="AL183" i="1"/>
  <c r="AH183" i="1"/>
  <c r="AJ182" i="1"/>
  <c r="AL181" i="1"/>
  <c r="AH181" i="1"/>
  <c r="AJ180" i="1"/>
  <c r="AL179" i="1"/>
  <c r="AH179" i="1"/>
  <c r="AJ178" i="1"/>
  <c r="AL177" i="1"/>
  <c r="AH177" i="1"/>
  <c r="AJ176" i="1"/>
  <c r="AL175" i="1"/>
  <c r="AH175" i="1"/>
  <c r="AJ174" i="1"/>
  <c r="AL173" i="1"/>
  <c r="AH173" i="1"/>
  <c r="AJ172" i="1"/>
  <c r="AL171" i="1"/>
  <c r="AH171" i="1"/>
  <c r="AJ170" i="1"/>
  <c r="AL169" i="1"/>
  <c r="AH169" i="1"/>
  <c r="AJ168" i="1"/>
  <c r="AL167" i="1"/>
  <c r="AH167" i="1"/>
  <c r="AJ166" i="1"/>
  <c r="AL165" i="1"/>
  <c r="AH165" i="1"/>
  <c r="AJ164" i="1"/>
  <c r="AL163" i="1"/>
  <c r="AH163" i="1"/>
  <c r="AJ162" i="1"/>
  <c r="AL161" i="1"/>
  <c r="AH161" i="1"/>
  <c r="AJ160" i="1"/>
  <c r="AG149" i="1"/>
  <c r="AG153" i="1"/>
  <c r="AG157" i="1"/>
  <c r="AG161" i="1"/>
  <c r="AG165" i="1"/>
  <c r="AG169" i="1"/>
  <c r="AG173" i="1"/>
  <c r="AG177" i="1"/>
  <c r="AG181" i="1"/>
  <c r="AG185" i="1"/>
  <c r="AG189" i="1"/>
  <c r="AG193" i="1"/>
  <c r="AG197" i="1"/>
  <c r="AG201" i="1"/>
  <c r="AG205" i="1"/>
  <c r="AG209" i="1"/>
  <c r="AG213" i="1"/>
  <c r="AG217" i="1"/>
  <c r="AG221" i="1"/>
  <c r="AG225" i="1"/>
  <c r="AG229" i="1"/>
  <c r="AG233" i="1"/>
  <c r="AG237" i="1"/>
  <c r="AG241" i="1"/>
  <c r="AG245" i="1"/>
  <c r="AG249" i="1"/>
  <c r="AG253" i="1"/>
  <c r="AG257" i="1"/>
  <c r="AG261" i="1"/>
  <c r="AG265" i="1"/>
  <c r="AG269" i="1"/>
  <c r="AG273" i="1"/>
  <c r="AG277" i="1"/>
  <c r="AG281" i="1"/>
  <c r="AG285" i="1"/>
  <c r="AG289" i="1"/>
  <c r="AG293" i="1"/>
  <c r="AG297" i="1"/>
  <c r="AG301" i="1"/>
  <c r="AG305" i="1"/>
  <c r="AG309" i="1"/>
  <c r="AG313" i="1"/>
  <c r="AG317" i="1"/>
  <c r="AG156" i="1"/>
  <c r="AG164" i="1"/>
  <c r="AG172" i="1"/>
  <c r="AG180" i="1"/>
  <c r="AG188" i="1"/>
  <c r="AG196" i="1"/>
  <c r="AG204" i="1"/>
  <c r="AG212" i="1"/>
  <c r="AG220" i="1"/>
  <c r="AG228" i="1"/>
  <c r="AG236" i="1"/>
  <c r="AG244" i="1"/>
  <c r="AG252" i="1"/>
  <c r="AG260" i="1"/>
  <c r="AG268" i="1"/>
  <c r="AG276" i="1"/>
  <c r="AG284" i="1"/>
  <c r="AG292" i="1"/>
  <c r="AG300" i="1"/>
  <c r="AG308" i="1"/>
  <c r="AG316" i="1"/>
  <c r="AG321" i="1"/>
  <c r="AG325" i="1"/>
  <c r="AG329" i="1"/>
  <c r="AG333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G150" i="1"/>
  <c r="AG166" i="1"/>
  <c r="AG182" i="1"/>
  <c r="AG198" i="1"/>
  <c r="AG214" i="1"/>
  <c r="AG230" i="1"/>
  <c r="AG246" i="1"/>
  <c r="AG262" i="1"/>
  <c r="AG278" i="1"/>
  <c r="AG294" i="1"/>
  <c r="AG310" i="1"/>
  <c r="AG322" i="1"/>
  <c r="AG330" i="1"/>
  <c r="AE149" i="1"/>
  <c r="AE151" i="1"/>
  <c r="AE153" i="1"/>
  <c r="AE155" i="1"/>
  <c r="AE157" i="1"/>
  <c r="AE159" i="1"/>
  <c r="AE161" i="1"/>
  <c r="AE163" i="1"/>
  <c r="AE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G162" i="1"/>
  <c r="AG194" i="1"/>
  <c r="AG226" i="1"/>
  <c r="AG258" i="1"/>
  <c r="AG290" i="1"/>
  <c r="AG320" i="1"/>
  <c r="AC149" i="1"/>
  <c r="AC153" i="1"/>
  <c r="AC157" i="1"/>
  <c r="AC161" i="1"/>
  <c r="AC165" i="1"/>
  <c r="AE167" i="1"/>
  <c r="AE169" i="1"/>
  <c r="AE171" i="1"/>
  <c r="AE173" i="1"/>
  <c r="AE175" i="1"/>
  <c r="AE177" i="1"/>
  <c r="AE179" i="1"/>
  <c r="AE181" i="1"/>
  <c r="AE183" i="1"/>
  <c r="AE185" i="1"/>
  <c r="AE187" i="1"/>
  <c r="AE189" i="1"/>
  <c r="AE191" i="1"/>
  <c r="AE193" i="1"/>
  <c r="AE195" i="1"/>
  <c r="AE197" i="1"/>
  <c r="AE199" i="1"/>
  <c r="AE201" i="1"/>
  <c r="AE203" i="1"/>
  <c r="AE205" i="1"/>
  <c r="AE207" i="1"/>
  <c r="AE209" i="1"/>
  <c r="AE211" i="1"/>
  <c r="AE213" i="1"/>
  <c r="AE215" i="1"/>
  <c r="AE217" i="1"/>
  <c r="AE219" i="1"/>
  <c r="AE221" i="1"/>
  <c r="AE223" i="1"/>
  <c r="AE225" i="1"/>
  <c r="AE227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G154" i="1"/>
  <c r="AG218" i="1"/>
  <c r="AG282" i="1"/>
  <c r="AG332" i="1"/>
  <c r="AC156" i="1"/>
  <c r="AC164" i="1"/>
  <c r="AC169" i="1"/>
  <c r="AC173" i="1"/>
  <c r="AC177" i="1"/>
  <c r="AC181" i="1"/>
  <c r="AC185" i="1"/>
  <c r="AC189" i="1"/>
  <c r="AC193" i="1"/>
  <c r="AC197" i="1"/>
  <c r="AC201" i="1"/>
  <c r="AC205" i="1"/>
  <c r="AC209" i="1"/>
  <c r="AC213" i="1"/>
  <c r="AC217" i="1"/>
  <c r="AC221" i="1"/>
  <c r="AC225" i="1"/>
  <c r="AC229" i="1"/>
  <c r="AD231" i="1"/>
  <c r="AD233" i="1"/>
  <c r="AD235" i="1"/>
  <c r="AD237" i="1"/>
  <c r="AD239" i="1"/>
  <c r="AD241" i="1"/>
  <c r="AD243" i="1"/>
  <c r="AD245" i="1"/>
  <c r="AD247" i="1"/>
  <c r="AD249" i="1"/>
  <c r="AD251" i="1"/>
  <c r="AD253" i="1"/>
  <c r="AD255" i="1"/>
  <c r="AD257" i="1"/>
  <c r="AD259" i="1"/>
  <c r="AD261" i="1"/>
  <c r="AD263" i="1"/>
  <c r="AD265" i="1"/>
  <c r="AD267" i="1"/>
  <c r="AD269" i="1"/>
  <c r="AD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149" i="1"/>
  <c r="AG266" i="1"/>
  <c r="AC154" i="1"/>
  <c r="AC168" i="1"/>
  <c r="AC176" i="1"/>
  <c r="AC184" i="1"/>
  <c r="AC192" i="1"/>
  <c r="AC200" i="1"/>
  <c r="AC208" i="1"/>
  <c r="AC216" i="1"/>
  <c r="AC224" i="1"/>
  <c r="AF230" i="1"/>
  <c r="AF234" i="1"/>
  <c r="AF238" i="1"/>
  <c r="AF242" i="1"/>
  <c r="AF246" i="1"/>
  <c r="AF250" i="1"/>
  <c r="AF254" i="1"/>
  <c r="AF258" i="1"/>
  <c r="AF262" i="1"/>
  <c r="AF266" i="1"/>
  <c r="AF270" i="1"/>
  <c r="AE273" i="1"/>
  <c r="AE275" i="1"/>
  <c r="AE277" i="1"/>
  <c r="AE279" i="1"/>
  <c r="AE281" i="1"/>
  <c r="AE283" i="1"/>
  <c r="AE285" i="1"/>
  <c r="AE287" i="1"/>
  <c r="AE289" i="1"/>
  <c r="AE291" i="1"/>
  <c r="AE293" i="1"/>
  <c r="AE295" i="1"/>
  <c r="AE297" i="1"/>
  <c r="AE299" i="1"/>
  <c r="AE301" i="1"/>
  <c r="AE303" i="1"/>
  <c r="AE305" i="1"/>
  <c r="AE307" i="1"/>
  <c r="AE309" i="1"/>
  <c r="AE311" i="1"/>
  <c r="AE313" i="1"/>
  <c r="AE315" i="1"/>
  <c r="AE317" i="1"/>
  <c r="AE319" i="1"/>
  <c r="AE321" i="1"/>
  <c r="AE323" i="1"/>
  <c r="AE325" i="1"/>
  <c r="AE327" i="1"/>
  <c r="AE329" i="1"/>
  <c r="AE331" i="1"/>
  <c r="AE333" i="1"/>
  <c r="AE335" i="1"/>
  <c r="AB155" i="1"/>
  <c r="AB163" i="1"/>
  <c r="AB171" i="1"/>
  <c r="AB179" i="1"/>
  <c r="AB187" i="1"/>
  <c r="AB195" i="1"/>
  <c r="AB203" i="1"/>
  <c r="AB211" i="1"/>
  <c r="AB219" i="1"/>
  <c r="AB227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G170" i="1"/>
  <c r="AC158" i="1"/>
  <c r="AC178" i="1"/>
  <c r="AC194" i="1"/>
  <c r="AC210" i="1"/>
  <c r="AC226" i="1"/>
  <c r="AF235" i="1"/>
  <c r="AF243" i="1"/>
  <c r="AF251" i="1"/>
  <c r="AF259" i="1"/>
  <c r="AF267" i="1"/>
  <c r="AC274" i="1"/>
  <c r="AC278" i="1"/>
  <c r="AC282" i="1"/>
  <c r="AC286" i="1"/>
  <c r="AC290" i="1"/>
  <c r="AC294" i="1"/>
  <c r="AC298" i="1"/>
  <c r="AC302" i="1"/>
  <c r="AC306" i="1"/>
  <c r="AC310" i="1"/>
  <c r="AC314" i="1"/>
  <c r="AC318" i="1"/>
  <c r="AC322" i="1"/>
  <c r="AC326" i="1"/>
  <c r="AC330" i="1"/>
  <c r="AC334" i="1"/>
  <c r="AB165" i="1"/>
  <c r="AB181" i="1"/>
  <c r="AB197" i="1"/>
  <c r="AB213" i="1"/>
  <c r="AB229" i="1"/>
  <c r="AB245" i="1"/>
  <c r="AB261" i="1"/>
  <c r="AB277" i="1"/>
  <c r="AB293" i="1"/>
  <c r="AB309" i="1"/>
  <c r="AB325" i="1"/>
  <c r="AC150" i="1"/>
  <c r="AC190" i="1"/>
  <c r="AC222" i="1"/>
  <c r="AF241" i="1"/>
  <c r="AF257" i="1"/>
  <c r="AC273" i="1"/>
  <c r="AC281" i="1"/>
  <c r="AC289" i="1"/>
  <c r="AC297" i="1"/>
  <c r="AC305" i="1"/>
  <c r="AC313" i="1"/>
  <c r="AC321" i="1"/>
  <c r="AC329" i="1"/>
  <c r="AB153" i="1"/>
  <c r="AB185" i="1"/>
  <c r="AB217" i="1"/>
  <c r="AB249" i="1"/>
  <c r="AB281" i="1"/>
  <c r="AB313" i="1"/>
  <c r="AG234" i="1"/>
  <c r="AC182" i="1"/>
  <c r="AC214" i="1"/>
  <c r="AF237" i="1"/>
  <c r="AF253" i="1"/>
  <c r="AF269" i="1"/>
  <c r="AC279" i="1"/>
  <c r="AC287" i="1"/>
  <c r="AC295" i="1"/>
  <c r="AC303" i="1"/>
  <c r="AC311" i="1"/>
  <c r="AC319" i="1"/>
  <c r="AC327" i="1"/>
  <c r="AC335" i="1"/>
  <c r="AB177" i="1"/>
  <c r="AB209" i="1"/>
  <c r="AB241" i="1"/>
  <c r="AB273" i="1"/>
  <c r="AB305" i="1"/>
  <c r="AI149" i="1"/>
  <c r="AM149" i="1"/>
  <c r="AQ149" i="1"/>
  <c r="AJ150" i="1"/>
  <c r="AN150" i="1"/>
  <c r="AR150" i="1"/>
  <c r="AK151" i="1"/>
  <c r="AO151" i="1"/>
  <c r="AH152" i="1"/>
  <c r="AL152" i="1"/>
  <c r="AP152" i="1"/>
  <c r="AI153" i="1"/>
  <c r="AM153" i="1"/>
  <c r="AQ153" i="1"/>
  <c r="AJ154" i="1"/>
  <c r="AN154" i="1"/>
  <c r="AR154" i="1"/>
  <c r="AK155" i="1"/>
  <c r="AO155" i="1"/>
  <c r="AH156" i="1"/>
  <c r="AL156" i="1"/>
  <c r="AP156" i="1"/>
  <c r="AI157" i="1"/>
  <c r="AM157" i="1"/>
  <c r="AQ157" i="1"/>
  <c r="AJ158" i="1"/>
  <c r="AN158" i="1"/>
  <c r="AR158" i="1"/>
  <c r="AK159" i="1"/>
  <c r="AO159" i="1"/>
  <c r="AR335" i="1"/>
  <c r="AN335" i="1"/>
  <c r="AO334" i="1"/>
  <c r="AP333" i="1"/>
  <c r="AQ332" i="1"/>
  <c r="AR331" i="1"/>
  <c r="AN331" i="1"/>
  <c r="AO330" i="1"/>
  <c r="AJ149" i="1"/>
  <c r="AN149" i="1"/>
  <c r="AR149" i="1"/>
  <c r="AK150" i="1"/>
  <c r="AO150" i="1"/>
  <c r="AH151" i="1"/>
  <c r="AL151" i="1"/>
  <c r="AP151" i="1"/>
  <c r="AI152" i="1"/>
  <c r="AM152" i="1"/>
  <c r="AQ152" i="1"/>
  <c r="AJ153" i="1"/>
  <c r="AN153" i="1"/>
  <c r="AR153" i="1"/>
  <c r="AK154" i="1"/>
  <c r="AO154" i="1"/>
  <c r="AH155" i="1"/>
  <c r="AL155" i="1"/>
  <c r="AP155" i="1"/>
  <c r="AI156" i="1"/>
  <c r="AM156" i="1"/>
  <c r="AQ156" i="1"/>
  <c r="AJ157" i="1"/>
  <c r="AN157" i="1"/>
  <c r="AR157" i="1"/>
  <c r="AK158" i="1"/>
  <c r="AO158" i="1"/>
  <c r="AH159" i="1"/>
  <c r="AL159" i="1"/>
  <c r="AP159" i="1"/>
  <c r="AQ335" i="1"/>
  <c r="AR334" i="1"/>
  <c r="AN334" i="1"/>
  <c r="AO333" i="1"/>
  <c r="AP332" i="1"/>
  <c r="AQ331" i="1"/>
  <c r="AR330" i="1"/>
  <c r="AN330" i="1"/>
  <c r="AO329" i="1"/>
  <c r="AN329" i="1"/>
  <c r="AO328" i="1"/>
  <c r="AP327" i="1"/>
  <c r="AQ326" i="1"/>
  <c r="AR325" i="1"/>
  <c r="AN325" i="1"/>
  <c r="AO324" i="1"/>
  <c r="AP323" i="1"/>
  <c r="AQ322" i="1"/>
  <c r="AR321" i="1"/>
  <c r="AN321" i="1"/>
  <c r="AO320" i="1"/>
  <c r="AP319" i="1"/>
  <c r="AQ318" i="1"/>
  <c r="AR317" i="1"/>
  <c r="AN317" i="1"/>
  <c r="AO316" i="1"/>
  <c r="AP315" i="1"/>
  <c r="AQ314" i="1"/>
  <c r="AR313" i="1"/>
  <c r="AN313" i="1"/>
  <c r="AR328" i="1"/>
  <c r="AN328" i="1"/>
  <c r="AO327" i="1"/>
  <c r="AP326" i="1"/>
  <c r="AQ325" i="1"/>
  <c r="AR324" i="1"/>
  <c r="AN324" i="1"/>
  <c r="AO323" i="1"/>
  <c r="AP322" i="1"/>
  <c r="AQ321" i="1"/>
  <c r="AR320" i="1"/>
  <c r="AN320" i="1"/>
  <c r="AO319" i="1"/>
  <c r="AP318" i="1"/>
  <c r="AQ317" i="1"/>
  <c r="AR316" i="1"/>
  <c r="AN316" i="1"/>
  <c r="AO315" i="1"/>
  <c r="AP314" i="1"/>
  <c r="AQ313" i="1"/>
  <c r="AR312" i="1"/>
  <c r="AN312" i="1"/>
  <c r="AO311" i="1"/>
  <c r="AP310" i="1"/>
  <c r="AQ309" i="1"/>
  <c r="AR308" i="1"/>
  <c r="AN308" i="1"/>
  <c r="AO307" i="1"/>
  <c r="AP306" i="1"/>
  <c r="AQ305" i="1"/>
  <c r="AR304" i="1"/>
  <c r="AN304" i="1"/>
  <c r="AO303" i="1"/>
  <c r="AP302" i="1"/>
  <c r="AQ301" i="1"/>
  <c r="AR300" i="1"/>
  <c r="AN300" i="1"/>
  <c r="AO299" i="1"/>
  <c r="AP298" i="1"/>
  <c r="AQ297" i="1"/>
  <c r="AR296" i="1"/>
  <c r="AN296" i="1"/>
  <c r="AO295" i="1"/>
  <c r="AP294" i="1"/>
  <c r="AQ293" i="1"/>
  <c r="AR292" i="1"/>
  <c r="AN292" i="1"/>
  <c r="AO291" i="1"/>
  <c r="AP290" i="1"/>
  <c r="AQ289" i="1"/>
  <c r="AR288" i="1"/>
  <c r="AN288" i="1"/>
  <c r="AO287" i="1"/>
  <c r="AP286" i="1"/>
  <c r="AQ285" i="1"/>
  <c r="AR284" i="1"/>
  <c r="AN284" i="1"/>
  <c r="AO283" i="1"/>
  <c r="AP282" i="1"/>
  <c r="AQ281" i="1"/>
  <c r="AR280" i="1"/>
  <c r="AN280" i="1"/>
  <c r="AO279" i="1"/>
  <c r="AP278" i="1"/>
  <c r="AQ277" i="1"/>
  <c r="AR276" i="1"/>
  <c r="AN276" i="1"/>
  <c r="AO275" i="1"/>
  <c r="AP274" i="1"/>
  <c r="AQ273" i="1"/>
  <c r="AR272" i="1"/>
  <c r="AN272" i="1"/>
  <c r="AO271" i="1"/>
  <c r="AP270" i="1"/>
  <c r="AQ269" i="1"/>
  <c r="AR268" i="1"/>
  <c r="AN268" i="1"/>
  <c r="AO267" i="1"/>
  <c r="AP266" i="1"/>
  <c r="AQ265" i="1"/>
  <c r="AR264" i="1"/>
  <c r="AN264" i="1"/>
  <c r="AO263" i="1"/>
  <c r="AP262" i="1"/>
  <c r="AQ261" i="1"/>
  <c r="AR311" i="1"/>
  <c r="AO310" i="1"/>
  <c r="AQ308" i="1"/>
  <c r="AN307" i="1"/>
  <c r="AP305" i="1"/>
  <c r="AR303" i="1"/>
  <c r="AO302" i="1"/>
  <c r="AQ300" i="1"/>
  <c r="AN299" i="1"/>
  <c r="AP297" i="1"/>
  <c r="AR295" i="1"/>
  <c r="AO294" i="1"/>
  <c r="AQ292" i="1"/>
  <c r="AN291" i="1"/>
  <c r="AP289" i="1"/>
  <c r="AR287" i="1"/>
  <c r="AO286" i="1"/>
  <c r="AQ284" i="1"/>
  <c r="AN283" i="1"/>
  <c r="AP281" i="1"/>
  <c r="AR279" i="1"/>
  <c r="AO278" i="1"/>
  <c r="AQ276" i="1"/>
  <c r="AN275" i="1"/>
  <c r="AP273" i="1"/>
  <c r="AR271" i="1"/>
  <c r="AO270" i="1"/>
  <c r="AQ268" i="1"/>
  <c r="AN267" i="1"/>
  <c r="AP265" i="1"/>
  <c r="AR263" i="1"/>
  <c r="AO262" i="1"/>
  <c r="AN261" i="1"/>
  <c r="AO260" i="1"/>
  <c r="AP259" i="1"/>
  <c r="AQ258" i="1"/>
  <c r="AR257" i="1"/>
  <c r="AN257" i="1"/>
  <c r="AO256" i="1"/>
  <c r="AP255" i="1"/>
  <c r="AQ254" i="1"/>
  <c r="AR253" i="1"/>
  <c r="AO312" i="1"/>
  <c r="AQ310" i="1"/>
  <c r="AN309" i="1"/>
  <c r="AP307" i="1"/>
  <c r="AR305" i="1"/>
  <c r="AO304" i="1"/>
  <c r="AQ302" i="1"/>
  <c r="AN301" i="1"/>
  <c r="AP299" i="1"/>
  <c r="AR297" i="1"/>
  <c r="AO296" i="1"/>
  <c r="AQ294" i="1"/>
  <c r="AN293" i="1"/>
  <c r="AP291" i="1"/>
  <c r="AR289" i="1"/>
  <c r="AO288" i="1"/>
  <c r="AQ286" i="1"/>
  <c r="AN285" i="1"/>
  <c r="AP283" i="1"/>
  <c r="AR281" i="1"/>
  <c r="AO280" i="1"/>
  <c r="AQ278" i="1"/>
  <c r="AN277" i="1"/>
  <c r="AP275" i="1"/>
  <c r="AR273" i="1"/>
  <c r="AO272" i="1"/>
  <c r="AQ270" i="1"/>
  <c r="AN269" i="1"/>
  <c r="AP267" i="1"/>
  <c r="AR265" i="1"/>
  <c r="AO264" i="1"/>
  <c r="AQ262" i="1"/>
  <c r="AO261" i="1"/>
  <c r="AP260" i="1"/>
  <c r="AQ259" i="1"/>
  <c r="AP258" i="1"/>
  <c r="AR256" i="1"/>
  <c r="AO255" i="1"/>
  <c r="AQ253" i="1"/>
  <c r="AQ252" i="1"/>
  <c r="AR251" i="1"/>
  <c r="AN251" i="1"/>
  <c r="AO250" i="1"/>
  <c r="AP249" i="1"/>
  <c r="AQ248" i="1"/>
  <c r="AR247" i="1"/>
  <c r="AN247" i="1"/>
  <c r="AO246" i="1"/>
  <c r="AP245" i="1"/>
  <c r="AQ244" i="1"/>
  <c r="AR243" i="1"/>
  <c r="AN243" i="1"/>
  <c r="AO242" i="1"/>
  <c r="AP241" i="1"/>
  <c r="AQ240" i="1"/>
  <c r="AR239" i="1"/>
  <c r="AN239" i="1"/>
  <c r="AO238" i="1"/>
  <c r="AP237" i="1"/>
  <c r="AQ236" i="1"/>
  <c r="AR235" i="1"/>
  <c r="AN235" i="1"/>
  <c r="AO234" i="1"/>
  <c r="AP233" i="1"/>
  <c r="AQ232" i="1"/>
  <c r="AR231" i="1"/>
  <c r="AN231" i="1"/>
  <c r="AO230" i="1"/>
  <c r="AP229" i="1"/>
  <c r="AQ228" i="1"/>
  <c r="AR227" i="1"/>
  <c r="AN227" i="1"/>
  <c r="AO226" i="1"/>
  <c r="AP225" i="1"/>
  <c r="AQ224" i="1"/>
  <c r="AR223" i="1"/>
  <c r="AN223" i="1"/>
  <c r="AO222" i="1"/>
  <c r="AP221" i="1"/>
  <c r="AQ220" i="1"/>
  <c r="AR219" i="1"/>
  <c r="AN219" i="1"/>
  <c r="AO218" i="1"/>
  <c r="AP217" i="1"/>
  <c r="AQ216" i="1"/>
  <c r="AR215" i="1"/>
  <c r="AN215" i="1"/>
  <c r="AO214" i="1"/>
  <c r="AP213" i="1"/>
  <c r="AQ212" i="1"/>
  <c r="AR211" i="1"/>
  <c r="AN211" i="1"/>
  <c r="AO210" i="1"/>
  <c r="AP209" i="1"/>
  <c r="AQ208" i="1"/>
  <c r="AR207" i="1"/>
  <c r="AN207" i="1"/>
  <c r="AO206" i="1"/>
  <c r="AP205" i="1"/>
  <c r="AQ204" i="1"/>
  <c r="AR203" i="1"/>
  <c r="AN203" i="1"/>
  <c r="AO202" i="1"/>
  <c r="AP201" i="1"/>
  <c r="AQ200" i="1"/>
  <c r="AR199" i="1"/>
  <c r="AN199" i="1"/>
  <c r="AO198" i="1"/>
  <c r="AP197" i="1"/>
  <c r="AQ196" i="1"/>
  <c r="AR195" i="1"/>
  <c r="AN195" i="1"/>
  <c r="AO194" i="1"/>
  <c r="AP193" i="1"/>
  <c r="AQ192" i="1"/>
  <c r="AR191" i="1"/>
  <c r="AN191" i="1"/>
  <c r="AO190" i="1"/>
  <c r="AP189" i="1"/>
  <c r="AQ188" i="1"/>
  <c r="AN258" i="1"/>
  <c r="AP256" i="1"/>
  <c r="AR254" i="1"/>
  <c r="AO253" i="1"/>
  <c r="AP252" i="1"/>
  <c r="AQ251" i="1"/>
  <c r="AR250" i="1"/>
  <c r="AN250" i="1"/>
  <c r="AO249" i="1"/>
  <c r="AP248" i="1"/>
  <c r="AQ247" i="1"/>
  <c r="AR246" i="1"/>
  <c r="AN246" i="1"/>
  <c r="AO245" i="1"/>
  <c r="AP244" i="1"/>
  <c r="AQ243" i="1"/>
  <c r="AR242" i="1"/>
  <c r="AN242" i="1"/>
  <c r="AO241" i="1"/>
  <c r="AP240" i="1"/>
  <c r="AQ239" i="1"/>
  <c r="AR238" i="1"/>
  <c r="AN238" i="1"/>
  <c r="AO237" i="1"/>
  <c r="AP236" i="1"/>
  <c r="AQ235" i="1"/>
  <c r="AR234" i="1"/>
  <c r="AN234" i="1"/>
  <c r="AO233" i="1"/>
  <c r="AP232" i="1"/>
  <c r="AQ231" i="1"/>
  <c r="AR230" i="1"/>
  <c r="AN230" i="1"/>
  <c r="AO229" i="1"/>
  <c r="AP228" i="1"/>
  <c r="AQ227" i="1"/>
  <c r="AR226" i="1"/>
  <c r="AN226" i="1"/>
  <c r="AO225" i="1"/>
  <c r="AP224" i="1"/>
  <c r="AQ223" i="1"/>
  <c r="AR222" i="1"/>
  <c r="AN222" i="1"/>
  <c r="AO221" i="1"/>
  <c r="AP220" i="1"/>
  <c r="AQ219" i="1"/>
  <c r="AR218" i="1"/>
  <c r="AN218" i="1"/>
  <c r="AO217" i="1"/>
  <c r="AP216" i="1"/>
  <c r="AQ215" i="1"/>
  <c r="AR214" i="1"/>
  <c r="AN214" i="1"/>
  <c r="AO213" i="1"/>
  <c r="AP212" i="1"/>
  <c r="AQ211" i="1"/>
  <c r="AR210" i="1"/>
  <c r="AN210" i="1"/>
  <c r="AO209" i="1"/>
  <c r="AP208" i="1"/>
  <c r="AQ207" i="1"/>
  <c r="AR206" i="1"/>
  <c r="AN206" i="1"/>
  <c r="AO205" i="1"/>
  <c r="AP204" i="1"/>
  <c r="AQ203" i="1"/>
  <c r="AR202" i="1"/>
  <c r="AN202" i="1"/>
  <c r="AO201" i="1"/>
  <c r="AP200" i="1"/>
  <c r="AQ199" i="1"/>
  <c r="AR198" i="1"/>
  <c r="AN198" i="1"/>
  <c r="AO197" i="1"/>
  <c r="AP196" i="1"/>
  <c r="AQ195" i="1"/>
  <c r="AR194" i="1"/>
  <c r="AN194" i="1"/>
  <c r="AO193" i="1"/>
  <c r="AQ191" i="1"/>
  <c r="AN190" i="1"/>
  <c r="AP188" i="1"/>
  <c r="AQ187" i="1"/>
  <c r="AR186" i="1"/>
  <c r="AN186" i="1"/>
  <c r="AO185" i="1"/>
  <c r="AP184" i="1"/>
  <c r="AQ183" i="1"/>
  <c r="AR182" i="1"/>
  <c r="AN182" i="1"/>
  <c r="AO181" i="1"/>
  <c r="AP180" i="1"/>
  <c r="AQ179" i="1"/>
  <c r="AR178" i="1"/>
  <c r="AN178" i="1"/>
  <c r="AO177" i="1"/>
  <c r="AP176" i="1"/>
  <c r="AQ175" i="1"/>
  <c r="AR174" i="1"/>
  <c r="AN174" i="1"/>
  <c r="AO173" i="1"/>
  <c r="AP172" i="1"/>
  <c r="AQ171" i="1"/>
  <c r="AR170" i="1"/>
  <c r="AN170" i="1"/>
  <c r="AO169" i="1"/>
  <c r="AP168" i="1"/>
  <c r="AQ167" i="1"/>
  <c r="AR166" i="1"/>
  <c r="AN166" i="1"/>
  <c r="AO165" i="1"/>
  <c r="AP164" i="1"/>
  <c r="AQ163" i="1"/>
  <c r="AR162" i="1"/>
  <c r="AN162" i="1"/>
  <c r="AO161" i="1"/>
  <c r="AP160" i="1"/>
  <c r="AL335" i="1"/>
  <c r="AH335" i="1"/>
  <c r="AJ334" i="1"/>
  <c r="AL333" i="1"/>
  <c r="AH333" i="1"/>
  <c r="AJ332" i="1"/>
  <c r="AL331" i="1"/>
  <c r="AH331" i="1"/>
  <c r="AJ330" i="1"/>
  <c r="AL329" i="1"/>
  <c r="AH329" i="1"/>
  <c r="AJ328" i="1"/>
  <c r="AL327" i="1"/>
  <c r="AH327" i="1"/>
  <c r="AJ326" i="1"/>
  <c r="AL325" i="1"/>
  <c r="AH325" i="1"/>
  <c r="AJ324" i="1"/>
  <c r="AL323" i="1"/>
  <c r="AH323" i="1"/>
  <c r="AJ322" i="1"/>
  <c r="AL321" i="1"/>
  <c r="AH321" i="1"/>
  <c r="AJ320" i="1"/>
  <c r="AL319" i="1"/>
  <c r="AH319" i="1"/>
  <c r="AJ318" i="1"/>
  <c r="AL317" i="1"/>
  <c r="AH317" i="1"/>
  <c r="AJ316" i="1"/>
  <c r="AL315" i="1"/>
  <c r="AH315" i="1"/>
  <c r="AJ314" i="1"/>
  <c r="AL313" i="1"/>
  <c r="AH313" i="1"/>
  <c r="AJ312" i="1"/>
  <c r="AL311" i="1"/>
  <c r="AH311" i="1"/>
  <c r="AJ310" i="1"/>
  <c r="AL309" i="1"/>
  <c r="AH309" i="1"/>
  <c r="AJ308" i="1"/>
  <c r="AL307" i="1"/>
  <c r="AH307" i="1"/>
  <c r="AJ306" i="1"/>
  <c r="AL305" i="1"/>
  <c r="AH305" i="1"/>
  <c r="AJ304" i="1"/>
  <c r="AL303" i="1"/>
  <c r="AH303" i="1"/>
  <c r="AJ302" i="1"/>
  <c r="AL301" i="1"/>
  <c r="AH301" i="1"/>
  <c r="AJ300" i="1"/>
  <c r="AL299" i="1"/>
  <c r="AH299" i="1"/>
  <c r="AJ298" i="1"/>
  <c r="AL297" i="1"/>
  <c r="AH297" i="1"/>
  <c r="AJ296" i="1"/>
  <c r="AL295" i="1"/>
  <c r="AH295" i="1"/>
  <c r="AJ294" i="1"/>
  <c r="AL293" i="1"/>
  <c r="AH293" i="1"/>
  <c r="AJ292" i="1"/>
  <c r="AL291" i="1"/>
  <c r="AH291" i="1"/>
  <c r="AJ290" i="1"/>
  <c r="AL289" i="1"/>
  <c r="AH289" i="1"/>
  <c r="AJ288" i="1"/>
  <c r="AL287" i="1"/>
  <c r="AH287" i="1"/>
  <c r="AJ286" i="1"/>
  <c r="AL285" i="1"/>
  <c r="AH285" i="1"/>
  <c r="AJ284" i="1"/>
  <c r="AL283" i="1"/>
  <c r="AH283" i="1"/>
  <c r="AJ282" i="1"/>
  <c r="AL281" i="1"/>
  <c r="AH281" i="1"/>
  <c r="AJ280" i="1"/>
  <c r="AL279" i="1"/>
  <c r="AH279" i="1"/>
  <c r="AJ278" i="1"/>
  <c r="AL277" i="1"/>
  <c r="AH277" i="1"/>
  <c r="AJ276" i="1"/>
  <c r="AL275" i="1"/>
  <c r="AH275" i="1"/>
  <c r="AJ274" i="1"/>
  <c r="AL273" i="1"/>
  <c r="AH273" i="1"/>
  <c r="AJ272" i="1"/>
  <c r="AL271" i="1"/>
  <c r="AH271" i="1"/>
  <c r="AJ270" i="1"/>
  <c r="AL269" i="1"/>
  <c r="AH269" i="1"/>
  <c r="AJ268" i="1"/>
  <c r="AL267" i="1"/>
  <c r="AH267" i="1"/>
  <c r="AJ266" i="1"/>
  <c r="AL265" i="1"/>
  <c r="AH265" i="1"/>
  <c r="AJ264" i="1"/>
  <c r="AL263" i="1"/>
  <c r="AH263" i="1"/>
  <c r="AJ262" i="1"/>
  <c r="AL261" i="1"/>
  <c r="AH261" i="1"/>
  <c r="AJ260" i="1"/>
  <c r="AL259" i="1"/>
  <c r="AH259" i="1"/>
  <c r="AJ258" i="1"/>
  <c r="AL257" i="1"/>
  <c r="AH257" i="1"/>
  <c r="AJ256" i="1"/>
  <c r="AL255" i="1"/>
  <c r="AH255" i="1"/>
  <c r="AJ254" i="1"/>
  <c r="AL253" i="1"/>
  <c r="AH253" i="1"/>
  <c r="AJ252" i="1"/>
  <c r="AL251" i="1"/>
  <c r="AH251" i="1"/>
  <c r="AJ250" i="1"/>
  <c r="AL249" i="1"/>
  <c r="AH249" i="1"/>
  <c r="AJ248" i="1"/>
  <c r="AN192" i="1"/>
  <c r="AP190" i="1"/>
  <c r="AR188" i="1"/>
  <c r="AR187" i="1"/>
  <c r="AN187" i="1"/>
  <c r="AO186" i="1"/>
  <c r="AP185" i="1"/>
  <c r="AQ184" i="1"/>
  <c r="AR183" i="1"/>
  <c r="AN183" i="1"/>
  <c r="AO182" i="1"/>
  <c r="AP181" i="1"/>
  <c r="AQ180" i="1"/>
  <c r="AR179" i="1"/>
  <c r="AN179" i="1"/>
  <c r="AO178" i="1"/>
  <c r="AP177" i="1"/>
  <c r="AQ176" i="1"/>
  <c r="AR175" i="1"/>
  <c r="AN175" i="1"/>
  <c r="AO174" i="1"/>
  <c r="AP173" i="1"/>
  <c r="AQ172" i="1"/>
  <c r="AR171" i="1"/>
  <c r="AN171" i="1"/>
  <c r="AO170" i="1"/>
  <c r="AP169" i="1"/>
  <c r="AQ168" i="1"/>
  <c r="AR167" i="1"/>
  <c r="AN167" i="1"/>
  <c r="AO166" i="1"/>
  <c r="AP165" i="1"/>
  <c r="AQ164" i="1"/>
  <c r="AR163" i="1"/>
  <c r="AN163" i="1"/>
  <c r="AO162" i="1"/>
  <c r="AP161" i="1"/>
  <c r="AQ160" i="1"/>
  <c r="AM335" i="1"/>
  <c r="AI335" i="1"/>
  <c r="AK334" i="1"/>
  <c r="AM333" i="1"/>
  <c r="AI333" i="1"/>
  <c r="AK332" i="1"/>
  <c r="AM331" i="1"/>
  <c r="AI331" i="1"/>
  <c r="AK330" i="1"/>
  <c r="AM329" i="1"/>
  <c r="AI329" i="1"/>
  <c r="AK328" i="1"/>
  <c r="AM327" i="1"/>
  <c r="AI327" i="1"/>
  <c r="AK326" i="1"/>
  <c r="AM325" i="1"/>
  <c r="AI325" i="1"/>
  <c r="AK324" i="1"/>
  <c r="AM323" i="1"/>
  <c r="AI323" i="1"/>
  <c r="AK322" i="1"/>
  <c r="AM321" i="1"/>
  <c r="AI321" i="1"/>
  <c r="AK320" i="1"/>
  <c r="AM319" i="1"/>
  <c r="AI319" i="1"/>
  <c r="AK318" i="1"/>
  <c r="AM317" i="1"/>
  <c r="AI317" i="1"/>
  <c r="AK316" i="1"/>
  <c r="AM315" i="1"/>
  <c r="AI315" i="1"/>
  <c r="AK314" i="1"/>
  <c r="AM313" i="1"/>
  <c r="AI313" i="1"/>
  <c r="AK312" i="1"/>
  <c r="AM311" i="1"/>
  <c r="AI311" i="1"/>
  <c r="AK310" i="1"/>
  <c r="AM309" i="1"/>
  <c r="AI309" i="1"/>
  <c r="AK308" i="1"/>
  <c r="AM307" i="1"/>
  <c r="AI307" i="1"/>
  <c r="AK306" i="1"/>
  <c r="AM305" i="1"/>
  <c r="AI305" i="1"/>
  <c r="AK304" i="1"/>
  <c r="AM303" i="1"/>
  <c r="AI303" i="1"/>
  <c r="AK302" i="1"/>
  <c r="AM301" i="1"/>
  <c r="AI301" i="1"/>
  <c r="AK300" i="1"/>
  <c r="AM299" i="1"/>
  <c r="AI299" i="1"/>
  <c r="AK298" i="1"/>
  <c r="AM297" i="1"/>
  <c r="AI297" i="1"/>
  <c r="AK296" i="1"/>
  <c r="AM295" i="1"/>
  <c r="AI295" i="1"/>
  <c r="AK294" i="1"/>
  <c r="AM293" i="1"/>
  <c r="AI293" i="1"/>
  <c r="AK292" i="1"/>
  <c r="AM291" i="1"/>
  <c r="AI291" i="1"/>
  <c r="AK290" i="1"/>
  <c r="AM289" i="1"/>
  <c r="AI289" i="1"/>
  <c r="AK288" i="1"/>
  <c r="AM287" i="1"/>
  <c r="AI287" i="1"/>
  <c r="AK286" i="1"/>
  <c r="AM285" i="1"/>
  <c r="AI285" i="1"/>
  <c r="AK284" i="1"/>
  <c r="AM283" i="1"/>
  <c r="AI283" i="1"/>
  <c r="AK282" i="1"/>
  <c r="AM281" i="1"/>
  <c r="AI281" i="1"/>
  <c r="AK280" i="1"/>
  <c r="AM279" i="1"/>
  <c r="AI279" i="1"/>
  <c r="AK278" i="1"/>
  <c r="AM277" i="1"/>
  <c r="AI277" i="1"/>
  <c r="AK276" i="1"/>
  <c r="AM275" i="1"/>
  <c r="AI275" i="1"/>
  <c r="AK274" i="1"/>
  <c r="AM273" i="1"/>
  <c r="AI273" i="1"/>
  <c r="AK272" i="1"/>
  <c r="AM271" i="1"/>
  <c r="AI271" i="1"/>
  <c r="AK270" i="1"/>
  <c r="AM269" i="1"/>
  <c r="AI269" i="1"/>
  <c r="AK268" i="1"/>
  <c r="AM267" i="1"/>
  <c r="AI267" i="1"/>
  <c r="AK266" i="1"/>
  <c r="AM265" i="1"/>
  <c r="AI265" i="1"/>
  <c r="AK264" i="1"/>
  <c r="AM263" i="1"/>
  <c r="AI263" i="1"/>
  <c r="AK262" i="1"/>
  <c r="AM261" i="1"/>
  <c r="AI261" i="1"/>
  <c r="AK260" i="1"/>
  <c r="AM259" i="1"/>
  <c r="AI259" i="1"/>
  <c r="AK258" i="1"/>
  <c r="AM257" i="1"/>
  <c r="AI257" i="1"/>
  <c r="AK256" i="1"/>
  <c r="AM255" i="1"/>
  <c r="AI255" i="1"/>
  <c r="AK254" i="1"/>
  <c r="AM253" i="1"/>
  <c r="AI253" i="1"/>
  <c r="AK252" i="1"/>
  <c r="AM251" i="1"/>
  <c r="AM250" i="1"/>
  <c r="AK249" i="1"/>
  <c r="AI248" i="1"/>
  <c r="AK247" i="1"/>
  <c r="AM246" i="1"/>
  <c r="AI246" i="1"/>
  <c r="AK245" i="1"/>
  <c r="AM244" i="1"/>
  <c r="AI244" i="1"/>
  <c r="AK243" i="1"/>
  <c r="AM242" i="1"/>
  <c r="AI242" i="1"/>
  <c r="AK241" i="1"/>
  <c r="AM240" i="1"/>
  <c r="AI240" i="1"/>
  <c r="AK239" i="1"/>
  <c r="AM238" i="1"/>
  <c r="AI238" i="1"/>
  <c r="AK237" i="1"/>
  <c r="AM236" i="1"/>
  <c r="AI236" i="1"/>
  <c r="AK235" i="1"/>
  <c r="AM234" i="1"/>
  <c r="AI234" i="1"/>
  <c r="AK233" i="1"/>
  <c r="AM232" i="1"/>
  <c r="AI232" i="1"/>
  <c r="AK231" i="1"/>
  <c r="AM230" i="1"/>
  <c r="AI230" i="1"/>
  <c r="AK229" i="1"/>
  <c r="AM228" i="1"/>
  <c r="AI228" i="1"/>
  <c r="AK227" i="1"/>
  <c r="AM226" i="1"/>
  <c r="AI226" i="1"/>
  <c r="AK225" i="1"/>
  <c r="AM224" i="1"/>
  <c r="AI224" i="1"/>
  <c r="AK223" i="1"/>
  <c r="AM222" i="1"/>
  <c r="AI222" i="1"/>
  <c r="AK221" i="1"/>
  <c r="AM220" i="1"/>
  <c r="AI220" i="1"/>
  <c r="AK219" i="1"/>
  <c r="AM218" i="1"/>
  <c r="AI218" i="1"/>
  <c r="AK217" i="1"/>
  <c r="AM216" i="1"/>
  <c r="AI216" i="1"/>
  <c r="AK215" i="1"/>
  <c r="AM214" i="1"/>
  <c r="AI214" i="1"/>
  <c r="AK213" i="1"/>
  <c r="AM212" i="1"/>
  <c r="AI212" i="1"/>
  <c r="AK211" i="1"/>
  <c r="AM210" i="1"/>
  <c r="AI210" i="1"/>
  <c r="AK209" i="1"/>
  <c r="AM208" i="1"/>
  <c r="AI208" i="1"/>
  <c r="AK207" i="1"/>
  <c r="AM206" i="1"/>
  <c r="AI206" i="1"/>
  <c r="AK205" i="1"/>
  <c r="AM204" i="1"/>
  <c r="AI204" i="1"/>
  <c r="AK203" i="1"/>
  <c r="AM202" i="1"/>
  <c r="AI202" i="1"/>
  <c r="AK201" i="1"/>
  <c r="AM200" i="1"/>
  <c r="AI200" i="1"/>
  <c r="AK199" i="1"/>
  <c r="AM198" i="1"/>
  <c r="AI198" i="1"/>
  <c r="AK197" i="1"/>
  <c r="AM196" i="1"/>
  <c r="AI196" i="1"/>
  <c r="AK195" i="1"/>
  <c r="AM194" i="1"/>
  <c r="AI194" i="1"/>
  <c r="AK193" i="1"/>
  <c r="AM192" i="1"/>
  <c r="AI192" i="1"/>
  <c r="AK191" i="1"/>
  <c r="AM190" i="1"/>
  <c r="AI190" i="1"/>
  <c r="AK189" i="1"/>
  <c r="AM188" i="1"/>
  <c r="AI188" i="1"/>
  <c r="AK187" i="1"/>
  <c r="AM186" i="1"/>
  <c r="AI186" i="1"/>
  <c r="AK185" i="1"/>
  <c r="AM184" i="1"/>
  <c r="AI184" i="1"/>
  <c r="AK183" i="1"/>
  <c r="AM182" i="1"/>
  <c r="AI182" i="1"/>
  <c r="AK181" i="1"/>
  <c r="AM180" i="1"/>
  <c r="AI180" i="1"/>
  <c r="AK179" i="1"/>
  <c r="AM178" i="1"/>
  <c r="AI178" i="1"/>
  <c r="AK177" i="1"/>
  <c r="AM176" i="1"/>
  <c r="AI176" i="1"/>
  <c r="AK175" i="1"/>
  <c r="AM174" i="1"/>
  <c r="AI174" i="1"/>
  <c r="AK173" i="1"/>
  <c r="AM172" i="1"/>
  <c r="AI172" i="1"/>
  <c r="AK171" i="1"/>
  <c r="AM170" i="1"/>
  <c r="AI170" i="1"/>
  <c r="AK169" i="1"/>
  <c r="AM168" i="1"/>
  <c r="AI168" i="1"/>
  <c r="AK167" i="1"/>
  <c r="AM166" i="1"/>
  <c r="AI166" i="1"/>
  <c r="AK165" i="1"/>
  <c r="AM164" i="1"/>
  <c r="AI164" i="1"/>
  <c r="AK163" i="1"/>
  <c r="AM162" i="1"/>
  <c r="AI162" i="1"/>
  <c r="AK161" i="1"/>
  <c r="AM160" i="1"/>
  <c r="AI160" i="1"/>
  <c r="AK250" i="1"/>
  <c r="AI249" i="1"/>
  <c r="AH248" i="1"/>
  <c r="AJ247" i="1"/>
  <c r="AL246" i="1"/>
  <c r="AH246" i="1"/>
  <c r="AJ245" i="1"/>
  <c r="AL244" i="1"/>
  <c r="AH244" i="1"/>
  <c r="AJ243" i="1"/>
  <c r="AL242" i="1"/>
  <c r="AH242" i="1"/>
  <c r="AJ241" i="1"/>
  <c r="AL240" i="1"/>
  <c r="AH240" i="1"/>
  <c r="AJ239" i="1"/>
  <c r="AL238" i="1"/>
  <c r="AH238" i="1"/>
  <c r="AJ237" i="1"/>
  <c r="AL236" i="1"/>
  <c r="AH236" i="1"/>
  <c r="AJ235" i="1"/>
  <c r="AL234" i="1"/>
  <c r="AH234" i="1"/>
  <c r="AJ233" i="1"/>
  <c r="AL232" i="1"/>
  <c r="AH232" i="1"/>
  <c r="AJ231" i="1"/>
  <c r="AL230" i="1"/>
  <c r="AH230" i="1"/>
  <c r="AJ229" i="1"/>
  <c r="AL228" i="1"/>
  <c r="AH228" i="1"/>
  <c r="AJ227" i="1"/>
  <c r="AL226" i="1"/>
  <c r="AH226" i="1"/>
  <c r="AJ225" i="1"/>
  <c r="AL224" i="1"/>
  <c r="AH224" i="1"/>
  <c r="AJ223" i="1"/>
  <c r="AL222" i="1"/>
  <c r="AH222" i="1"/>
  <c r="AJ221" i="1"/>
  <c r="AL220" i="1"/>
  <c r="AH220" i="1"/>
  <c r="AJ219" i="1"/>
  <c r="AL218" i="1"/>
  <c r="AH218" i="1"/>
  <c r="AJ217" i="1"/>
  <c r="AL216" i="1"/>
  <c r="AH216" i="1"/>
  <c r="AJ215" i="1"/>
  <c r="AL214" i="1"/>
  <c r="AH214" i="1"/>
  <c r="AJ213" i="1"/>
  <c r="AL212" i="1"/>
  <c r="AH212" i="1"/>
  <c r="AJ211" i="1"/>
  <c r="AL210" i="1"/>
  <c r="AH210" i="1"/>
  <c r="AJ209" i="1"/>
  <c r="AL208" i="1"/>
  <c r="AH208" i="1"/>
  <c r="AJ207" i="1"/>
  <c r="AL206" i="1"/>
  <c r="AH206" i="1"/>
  <c r="AJ205" i="1"/>
  <c r="AL204" i="1"/>
  <c r="AH204" i="1"/>
  <c r="AJ203" i="1"/>
  <c r="AL202" i="1"/>
  <c r="AH202" i="1"/>
  <c r="AJ201" i="1"/>
  <c r="AL200" i="1"/>
  <c r="AH200" i="1"/>
  <c r="AJ199" i="1"/>
  <c r="AL198" i="1"/>
  <c r="AH198" i="1"/>
  <c r="AJ197" i="1"/>
  <c r="AL196" i="1"/>
  <c r="AH196" i="1"/>
  <c r="AJ195" i="1"/>
  <c r="AL194" i="1"/>
  <c r="AH194" i="1"/>
  <c r="AJ193" i="1"/>
  <c r="AL192" i="1"/>
  <c r="AH192" i="1"/>
  <c r="AJ191" i="1"/>
  <c r="AL190" i="1"/>
  <c r="AH190" i="1"/>
  <c r="AJ189" i="1"/>
  <c r="AL188" i="1"/>
  <c r="AH188" i="1"/>
  <c r="AJ187" i="1"/>
  <c r="AL186" i="1"/>
  <c r="AH186" i="1"/>
  <c r="AJ185" i="1"/>
  <c r="AL184" i="1"/>
  <c r="AH184" i="1"/>
  <c r="AJ183" i="1"/>
  <c r="AL182" i="1"/>
  <c r="AH182" i="1"/>
  <c r="AJ181" i="1"/>
  <c r="AL180" i="1"/>
  <c r="AH180" i="1"/>
  <c r="AJ179" i="1"/>
  <c r="AL178" i="1"/>
  <c r="AH178" i="1"/>
  <c r="AJ177" i="1"/>
  <c r="AL176" i="1"/>
  <c r="AH176" i="1"/>
  <c r="AJ175" i="1"/>
  <c r="AL174" i="1"/>
  <c r="AH174" i="1"/>
  <c r="AJ173" i="1"/>
  <c r="AL172" i="1"/>
  <c r="AH172" i="1"/>
  <c r="AJ171" i="1"/>
  <c r="AL170" i="1"/>
  <c r="AH170" i="1"/>
  <c r="AJ169" i="1"/>
  <c r="AL168" i="1"/>
  <c r="AH168" i="1"/>
  <c r="AJ167" i="1"/>
  <c r="AL166" i="1"/>
  <c r="AH166" i="1"/>
  <c r="AJ165" i="1"/>
  <c r="AL164" i="1"/>
  <c r="AH164" i="1"/>
  <c r="AJ163" i="1"/>
  <c r="AL162" i="1"/>
  <c r="AH162" i="1"/>
  <c r="AJ161" i="1"/>
  <c r="AL160" i="1"/>
  <c r="AH160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G295" i="1"/>
  <c r="AG299" i="1"/>
  <c r="AG303" i="1"/>
  <c r="AG307" i="1"/>
  <c r="AG311" i="1"/>
  <c r="AG315" i="1"/>
  <c r="AG152" i="1"/>
  <c r="AG160" i="1"/>
  <c r="AG168" i="1"/>
  <c r="AG176" i="1"/>
  <c r="AG184" i="1"/>
  <c r="AG192" i="1"/>
  <c r="AG200" i="1"/>
  <c r="AG208" i="1"/>
  <c r="AG216" i="1"/>
  <c r="AG224" i="1"/>
  <c r="AG232" i="1"/>
  <c r="AG240" i="1"/>
  <c r="AG248" i="1"/>
  <c r="AG256" i="1"/>
  <c r="AG264" i="1"/>
  <c r="AG272" i="1"/>
  <c r="AG280" i="1"/>
  <c r="AG288" i="1"/>
  <c r="AG296" i="1"/>
  <c r="AG304" i="1"/>
  <c r="AG312" i="1"/>
  <c r="AG319" i="1"/>
  <c r="AG323" i="1"/>
  <c r="AG327" i="1"/>
  <c r="AG331" i="1"/>
  <c r="AG335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G158" i="1"/>
  <c r="AG174" i="1"/>
  <c r="AG190" i="1"/>
  <c r="AG206" i="1"/>
  <c r="AG222" i="1"/>
  <c r="AG238" i="1"/>
  <c r="AG254" i="1"/>
  <c r="AG270" i="1"/>
  <c r="AG286" i="1"/>
  <c r="AG302" i="1"/>
  <c r="AG318" i="1"/>
  <c r="AG326" i="1"/>
  <c r="AG334" i="1"/>
  <c r="AE150" i="1"/>
  <c r="AE152" i="1"/>
  <c r="AE154" i="1"/>
  <c r="AE156" i="1"/>
  <c r="AE158" i="1"/>
  <c r="AE160" i="1"/>
  <c r="AE162" i="1"/>
  <c r="AE164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G178" i="1"/>
  <c r="AG210" i="1"/>
  <c r="AG242" i="1"/>
  <c r="AG274" i="1"/>
  <c r="AG306" i="1"/>
  <c r="AG328" i="1"/>
  <c r="AC151" i="1"/>
  <c r="AC155" i="1"/>
  <c r="AC159" i="1"/>
  <c r="AC163" i="1"/>
  <c r="AE166" i="1"/>
  <c r="AE168" i="1"/>
  <c r="AE170" i="1"/>
  <c r="AE172" i="1"/>
  <c r="AE174" i="1"/>
  <c r="AE176" i="1"/>
  <c r="AE178" i="1"/>
  <c r="AE180" i="1"/>
  <c r="AE182" i="1"/>
  <c r="AE184" i="1"/>
  <c r="AE186" i="1"/>
  <c r="AE188" i="1"/>
  <c r="AE190" i="1"/>
  <c r="AE192" i="1"/>
  <c r="AE194" i="1"/>
  <c r="AE196" i="1"/>
  <c r="AE198" i="1"/>
  <c r="AE200" i="1"/>
  <c r="AE202" i="1"/>
  <c r="AE204" i="1"/>
  <c r="AE206" i="1"/>
  <c r="AE208" i="1"/>
  <c r="AE210" i="1"/>
  <c r="AE212" i="1"/>
  <c r="AE214" i="1"/>
  <c r="AE216" i="1"/>
  <c r="AE218" i="1"/>
  <c r="AE220" i="1"/>
  <c r="AE222" i="1"/>
  <c r="AE224" i="1"/>
  <c r="AE226" i="1"/>
  <c r="AE228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G186" i="1"/>
  <c r="AG250" i="1"/>
  <c r="AG314" i="1"/>
  <c r="AC152" i="1"/>
  <c r="AC160" i="1"/>
  <c r="AC167" i="1"/>
  <c r="AC171" i="1"/>
  <c r="AC175" i="1"/>
  <c r="AC179" i="1"/>
  <c r="AC183" i="1"/>
  <c r="AC187" i="1"/>
  <c r="AC191" i="1"/>
  <c r="AC195" i="1"/>
  <c r="AC199" i="1"/>
  <c r="AC203" i="1"/>
  <c r="AC207" i="1"/>
  <c r="AC211" i="1"/>
  <c r="AC215" i="1"/>
  <c r="AC219" i="1"/>
  <c r="AC223" i="1"/>
  <c r="AC227" i="1"/>
  <c r="AD230" i="1"/>
  <c r="AD232" i="1"/>
  <c r="AD234" i="1"/>
  <c r="AD236" i="1"/>
  <c r="AD238" i="1"/>
  <c r="AD240" i="1"/>
  <c r="AD242" i="1"/>
  <c r="AD244" i="1"/>
  <c r="AD246" i="1"/>
  <c r="AD248" i="1"/>
  <c r="AD250" i="1"/>
  <c r="AD252" i="1"/>
  <c r="AD254" i="1"/>
  <c r="AD256" i="1"/>
  <c r="AD258" i="1"/>
  <c r="AD260" i="1"/>
  <c r="AD262" i="1"/>
  <c r="AD264" i="1"/>
  <c r="AD266" i="1"/>
  <c r="AD268" i="1"/>
  <c r="AD270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G202" i="1"/>
  <c r="AG324" i="1"/>
  <c r="AC162" i="1"/>
  <c r="AC172" i="1"/>
  <c r="AC180" i="1"/>
  <c r="AC188" i="1"/>
  <c r="AC196" i="1"/>
  <c r="AC204" i="1"/>
  <c r="AC212" i="1"/>
  <c r="AC220" i="1"/>
  <c r="AC228" i="1"/>
  <c r="AF232" i="1"/>
  <c r="AF236" i="1"/>
  <c r="AF240" i="1"/>
  <c r="AF244" i="1"/>
  <c r="AF248" i="1"/>
  <c r="AF252" i="1"/>
  <c r="AF256" i="1"/>
  <c r="AF260" i="1"/>
  <c r="AF264" i="1"/>
  <c r="AF268" i="1"/>
  <c r="AE272" i="1"/>
  <c r="AE274" i="1"/>
  <c r="AE276" i="1"/>
  <c r="AE278" i="1"/>
  <c r="AE280" i="1"/>
  <c r="AE282" i="1"/>
  <c r="AE284" i="1"/>
  <c r="AE286" i="1"/>
  <c r="AE288" i="1"/>
  <c r="AE290" i="1"/>
  <c r="AE292" i="1"/>
  <c r="AE294" i="1"/>
  <c r="AE296" i="1"/>
  <c r="AE298" i="1"/>
  <c r="AE300" i="1"/>
  <c r="AE302" i="1"/>
  <c r="AE304" i="1"/>
  <c r="AE306" i="1"/>
  <c r="AE308" i="1"/>
  <c r="AE310" i="1"/>
  <c r="AE312" i="1"/>
  <c r="AE314" i="1"/>
  <c r="AE316" i="1"/>
  <c r="AE318" i="1"/>
  <c r="AE320" i="1"/>
  <c r="AE322" i="1"/>
  <c r="AE324" i="1"/>
  <c r="AE326" i="1"/>
  <c r="AE328" i="1"/>
  <c r="AE330" i="1"/>
  <c r="AE332" i="1"/>
  <c r="AE334" i="1"/>
  <c r="AB151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G298" i="1"/>
  <c r="AC170" i="1"/>
  <c r="AC186" i="1"/>
  <c r="AC202" i="1"/>
  <c r="AC218" i="1"/>
  <c r="AF231" i="1"/>
  <c r="AF239" i="1"/>
  <c r="AF247" i="1"/>
  <c r="AF255" i="1"/>
  <c r="AF263" i="1"/>
  <c r="AF271" i="1"/>
  <c r="AC276" i="1"/>
  <c r="AC280" i="1"/>
  <c r="AC284" i="1"/>
  <c r="AC288" i="1"/>
  <c r="AC292" i="1"/>
  <c r="AC296" i="1"/>
  <c r="AC300" i="1"/>
  <c r="AC304" i="1"/>
  <c r="AC308" i="1"/>
  <c r="AC312" i="1"/>
  <c r="AC316" i="1"/>
  <c r="AC320" i="1"/>
  <c r="AC324" i="1"/>
  <c r="AC328" i="1"/>
  <c r="AC332" i="1"/>
  <c r="AB157" i="1"/>
  <c r="AB173" i="1"/>
  <c r="AB189" i="1"/>
  <c r="AB205" i="1"/>
  <c r="AB221" i="1"/>
  <c r="AB237" i="1"/>
  <c r="AB253" i="1"/>
  <c r="AB269" i="1"/>
  <c r="AB285" i="1"/>
  <c r="AB301" i="1"/>
  <c r="AB317" i="1"/>
  <c r="AB333" i="1"/>
  <c r="AC174" i="1"/>
  <c r="AC206" i="1"/>
  <c r="AF233" i="1"/>
  <c r="AF249" i="1"/>
  <c r="AF265" i="1"/>
  <c r="AC277" i="1"/>
  <c r="AC285" i="1"/>
  <c r="AC293" i="1"/>
  <c r="AC301" i="1"/>
  <c r="AC309" i="1"/>
  <c r="AC317" i="1"/>
  <c r="AC325" i="1"/>
  <c r="AC333" i="1"/>
  <c r="AB169" i="1"/>
  <c r="AB201" i="1"/>
  <c r="AB233" i="1"/>
  <c r="AB265" i="1"/>
  <c r="AB297" i="1"/>
  <c r="AB329" i="1"/>
  <c r="AC166" i="1"/>
  <c r="AC198" i="1"/>
  <c r="AF229" i="1"/>
  <c r="AF245" i="1"/>
  <c r="AF261" i="1"/>
  <c r="AC275" i="1"/>
  <c r="AC283" i="1"/>
  <c r="AC291" i="1"/>
  <c r="AC299" i="1"/>
  <c r="AC307" i="1"/>
  <c r="AC315" i="1"/>
  <c r="AC323" i="1"/>
  <c r="AC331" i="1"/>
  <c r="AB161" i="1"/>
  <c r="AB193" i="1"/>
  <c r="AB225" i="1"/>
  <c r="AB257" i="1"/>
  <c r="AB289" i="1"/>
  <c r="AB321" i="1"/>
  <c r="G483" i="1"/>
  <c r="G46" i="2" s="1"/>
  <c r="Q700" i="1" l="1"/>
  <c r="E764" i="1" s="1"/>
  <c r="E66" i="2"/>
  <c r="N100" i="1"/>
  <c r="AR147" i="1"/>
  <c r="AJ147" i="1"/>
  <c r="AQ147" i="1"/>
  <c r="AI147" i="1"/>
  <c r="AP147" i="1"/>
  <c r="AH147" i="1"/>
  <c r="AO147" i="1"/>
  <c r="AF147" i="1"/>
  <c r="AN147" i="1"/>
  <c r="AM147" i="1"/>
  <c r="AB147" i="1"/>
  <c r="AC147" i="1"/>
  <c r="AE147" i="1"/>
  <c r="AD147" i="1"/>
  <c r="AG147" i="1"/>
  <c r="AL147" i="1"/>
  <c r="AK147" i="1"/>
  <c r="AB701" i="1" l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X701" i="1"/>
  <c r="Z701" i="1"/>
  <c r="X702" i="1"/>
  <c r="Z702" i="1"/>
  <c r="X703" i="1"/>
  <c r="Z703" i="1"/>
  <c r="X704" i="1"/>
  <c r="Z704" i="1"/>
  <c r="X705" i="1"/>
  <c r="Z705" i="1"/>
  <c r="X706" i="1"/>
  <c r="Z706" i="1"/>
  <c r="X707" i="1"/>
  <c r="Z707" i="1"/>
  <c r="X708" i="1"/>
  <c r="Z708" i="1"/>
  <c r="X709" i="1"/>
  <c r="Z709" i="1"/>
  <c r="X710" i="1"/>
  <c r="Z710" i="1"/>
  <c r="X711" i="1"/>
  <c r="Z711" i="1"/>
  <c r="Y701" i="1"/>
  <c r="AA701" i="1"/>
  <c r="Y702" i="1"/>
  <c r="AA702" i="1"/>
  <c r="Y703" i="1"/>
  <c r="AA703" i="1"/>
  <c r="Y704" i="1"/>
  <c r="AA704" i="1"/>
  <c r="Y705" i="1"/>
  <c r="AA705" i="1"/>
  <c r="Y706" i="1"/>
  <c r="AA706" i="1"/>
  <c r="Y707" i="1"/>
  <c r="AA707" i="1"/>
  <c r="Y708" i="1"/>
  <c r="AA708" i="1"/>
  <c r="Y709" i="1"/>
  <c r="AA709" i="1"/>
  <c r="Y710" i="1"/>
  <c r="AA710" i="1"/>
  <c r="Y711" i="1"/>
  <c r="AA711" i="1"/>
  <c r="X712" i="1"/>
  <c r="Z712" i="1"/>
  <c r="X713" i="1"/>
  <c r="Z713" i="1"/>
  <c r="X714" i="1"/>
  <c r="Z714" i="1"/>
  <c r="X715" i="1"/>
  <c r="Z715" i="1"/>
  <c r="X716" i="1"/>
  <c r="Z716" i="1"/>
  <c r="X717" i="1"/>
  <c r="Z717" i="1"/>
  <c r="X718" i="1"/>
  <c r="Z718" i="1"/>
  <c r="X719" i="1"/>
  <c r="Z719" i="1"/>
  <c r="X720" i="1"/>
  <c r="Z720" i="1"/>
  <c r="X721" i="1"/>
  <c r="Z721" i="1"/>
  <c r="X722" i="1"/>
  <c r="Z722" i="1"/>
  <c r="X723" i="1"/>
  <c r="Z723" i="1"/>
  <c r="X724" i="1"/>
  <c r="Z724" i="1"/>
  <c r="X725" i="1"/>
  <c r="Z725" i="1"/>
  <c r="X726" i="1"/>
  <c r="Z726" i="1"/>
  <c r="X727" i="1"/>
  <c r="Z727" i="1"/>
  <c r="X728" i="1"/>
  <c r="Z728" i="1"/>
  <c r="X729" i="1"/>
  <c r="Z729" i="1"/>
  <c r="X730" i="1"/>
  <c r="Z730" i="1"/>
  <c r="X731" i="1"/>
  <c r="Z731" i="1"/>
  <c r="X732" i="1"/>
  <c r="Z732" i="1"/>
  <c r="X733" i="1"/>
  <c r="Z733" i="1"/>
  <c r="X734" i="1"/>
  <c r="Z734" i="1"/>
  <c r="X735" i="1"/>
  <c r="Z735" i="1"/>
  <c r="X736" i="1"/>
  <c r="Z736" i="1"/>
  <c r="X737" i="1"/>
  <c r="Z737" i="1"/>
  <c r="X738" i="1"/>
  <c r="Z738" i="1"/>
  <c r="X739" i="1"/>
  <c r="Z739" i="1"/>
  <c r="X740" i="1"/>
  <c r="Z740" i="1"/>
  <c r="X741" i="1"/>
  <c r="Z741" i="1"/>
  <c r="X742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AA742" i="1"/>
  <c r="Y743" i="1"/>
  <c r="AA743" i="1"/>
  <c r="Y744" i="1"/>
  <c r="AA744" i="1"/>
  <c r="Y745" i="1"/>
  <c r="AA745" i="1"/>
  <c r="Y746" i="1"/>
  <c r="AA746" i="1"/>
  <c r="Y747" i="1"/>
  <c r="AA747" i="1"/>
  <c r="Y748" i="1"/>
  <c r="AA748" i="1"/>
  <c r="Y749" i="1"/>
  <c r="AA749" i="1"/>
  <c r="Y750" i="1"/>
  <c r="AA750" i="1"/>
  <c r="Y751" i="1"/>
  <c r="AA751" i="1"/>
  <c r="Y752" i="1"/>
  <c r="AA752" i="1"/>
  <c r="Y753" i="1"/>
  <c r="AA753" i="1"/>
  <c r="Y754" i="1"/>
  <c r="AA754" i="1"/>
  <c r="Y755" i="1"/>
  <c r="AA755" i="1"/>
  <c r="Y756" i="1"/>
  <c r="AA756" i="1"/>
  <c r="Y757" i="1"/>
  <c r="AA757" i="1"/>
  <c r="Y758" i="1"/>
  <c r="AA758" i="1"/>
  <c r="Y759" i="1"/>
  <c r="AA759" i="1"/>
  <c r="Y760" i="1"/>
  <c r="AA760" i="1"/>
  <c r="Y761" i="1"/>
  <c r="AA76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Z742" i="1"/>
  <c r="X743" i="1"/>
  <c r="Z743" i="1"/>
  <c r="X744" i="1"/>
  <c r="Z744" i="1"/>
  <c r="X745" i="1"/>
  <c r="Z745" i="1"/>
  <c r="X746" i="1"/>
  <c r="Z746" i="1"/>
  <c r="X747" i="1"/>
  <c r="Z747" i="1"/>
  <c r="X748" i="1"/>
  <c r="Z748" i="1"/>
  <c r="X749" i="1"/>
  <c r="Z749" i="1"/>
  <c r="X750" i="1"/>
  <c r="Z750" i="1"/>
  <c r="X751" i="1"/>
  <c r="Z751" i="1"/>
  <c r="X752" i="1"/>
  <c r="Z752" i="1"/>
  <c r="X753" i="1"/>
  <c r="Z753" i="1"/>
  <c r="X754" i="1"/>
  <c r="Z754" i="1"/>
  <c r="X755" i="1"/>
  <c r="Z755" i="1"/>
  <c r="X756" i="1"/>
  <c r="Z756" i="1"/>
  <c r="X757" i="1"/>
  <c r="Z757" i="1"/>
  <c r="X758" i="1"/>
  <c r="Z758" i="1"/>
  <c r="X759" i="1"/>
  <c r="Z759" i="1"/>
  <c r="X760" i="1"/>
  <c r="Z760" i="1"/>
  <c r="X761" i="1"/>
  <c r="Z761" i="1"/>
  <c r="R702" i="1"/>
  <c r="T702" i="1"/>
  <c r="V702" i="1"/>
  <c r="R703" i="1"/>
  <c r="T703" i="1"/>
  <c r="V703" i="1"/>
  <c r="R704" i="1"/>
  <c r="T704" i="1"/>
  <c r="V704" i="1"/>
  <c r="R705" i="1"/>
  <c r="T705" i="1"/>
  <c r="V705" i="1"/>
  <c r="R706" i="1"/>
  <c r="T706" i="1"/>
  <c r="V706" i="1"/>
  <c r="R707" i="1"/>
  <c r="T707" i="1"/>
  <c r="V707" i="1"/>
  <c r="R708" i="1"/>
  <c r="T708" i="1"/>
  <c r="V708" i="1"/>
  <c r="R709" i="1"/>
  <c r="T709" i="1"/>
  <c r="V709" i="1"/>
  <c r="R710" i="1"/>
  <c r="T710" i="1"/>
  <c r="V710" i="1"/>
  <c r="R711" i="1"/>
  <c r="T711" i="1"/>
  <c r="V711" i="1"/>
  <c r="R712" i="1"/>
  <c r="T712" i="1"/>
  <c r="V712" i="1"/>
  <c r="R713" i="1"/>
  <c r="T713" i="1"/>
  <c r="V713" i="1"/>
  <c r="R714" i="1"/>
  <c r="T714" i="1"/>
  <c r="V714" i="1"/>
  <c r="R715" i="1"/>
  <c r="T715" i="1"/>
  <c r="V715" i="1"/>
  <c r="R716" i="1"/>
  <c r="T716" i="1"/>
  <c r="V716" i="1"/>
  <c r="R717" i="1"/>
  <c r="T717" i="1"/>
  <c r="V717" i="1"/>
  <c r="R718" i="1"/>
  <c r="T718" i="1"/>
  <c r="V718" i="1"/>
  <c r="R719" i="1"/>
  <c r="T719" i="1"/>
  <c r="V719" i="1"/>
  <c r="R720" i="1"/>
  <c r="T720" i="1"/>
  <c r="V720" i="1"/>
  <c r="R721" i="1"/>
  <c r="T721" i="1"/>
  <c r="V721" i="1"/>
  <c r="R722" i="1"/>
  <c r="T722" i="1"/>
  <c r="V722" i="1"/>
  <c r="R723" i="1"/>
  <c r="T723" i="1"/>
  <c r="V723" i="1"/>
  <c r="R724" i="1"/>
  <c r="T724" i="1"/>
  <c r="V724" i="1"/>
  <c r="R725" i="1"/>
  <c r="T725" i="1"/>
  <c r="V725" i="1"/>
  <c r="R726" i="1"/>
  <c r="T726" i="1"/>
  <c r="V726" i="1"/>
  <c r="R727" i="1"/>
  <c r="T727" i="1"/>
  <c r="V727" i="1"/>
  <c r="R728" i="1"/>
  <c r="T728" i="1"/>
  <c r="V728" i="1"/>
  <c r="R729" i="1"/>
  <c r="T729" i="1"/>
  <c r="V729" i="1"/>
  <c r="R730" i="1"/>
  <c r="S702" i="1"/>
  <c r="W702" i="1"/>
  <c r="U703" i="1"/>
  <c r="S704" i="1"/>
  <c r="W704" i="1"/>
  <c r="U705" i="1"/>
  <c r="S706" i="1"/>
  <c r="W706" i="1"/>
  <c r="U707" i="1"/>
  <c r="S708" i="1"/>
  <c r="W708" i="1"/>
  <c r="U709" i="1"/>
  <c r="S710" i="1"/>
  <c r="W710" i="1"/>
  <c r="U711" i="1"/>
  <c r="S712" i="1"/>
  <c r="W712" i="1"/>
  <c r="U713" i="1"/>
  <c r="S714" i="1"/>
  <c r="W714" i="1"/>
  <c r="U715" i="1"/>
  <c r="S716" i="1"/>
  <c r="W716" i="1"/>
  <c r="U717" i="1"/>
  <c r="S718" i="1"/>
  <c r="W718" i="1"/>
  <c r="U719" i="1"/>
  <c r="S720" i="1"/>
  <c r="W720" i="1"/>
  <c r="U721" i="1"/>
  <c r="S722" i="1"/>
  <c r="W722" i="1"/>
  <c r="U723" i="1"/>
  <c r="S724" i="1"/>
  <c r="W724" i="1"/>
  <c r="U725" i="1"/>
  <c r="S726" i="1"/>
  <c r="W726" i="1"/>
  <c r="U727" i="1"/>
  <c r="S728" i="1"/>
  <c r="W728" i="1"/>
  <c r="U729" i="1"/>
  <c r="S730" i="1"/>
  <c r="U730" i="1"/>
  <c r="W730" i="1"/>
  <c r="S731" i="1"/>
  <c r="U731" i="1"/>
  <c r="W731" i="1"/>
  <c r="S732" i="1"/>
  <c r="U732" i="1"/>
  <c r="W732" i="1"/>
  <c r="S733" i="1"/>
  <c r="U733" i="1"/>
  <c r="W733" i="1"/>
  <c r="S734" i="1"/>
  <c r="U734" i="1"/>
  <c r="W734" i="1"/>
  <c r="S735" i="1"/>
  <c r="U735" i="1"/>
  <c r="W735" i="1"/>
  <c r="S736" i="1"/>
  <c r="U736" i="1"/>
  <c r="W736" i="1"/>
  <c r="S737" i="1"/>
  <c r="U737" i="1"/>
  <c r="W737" i="1"/>
  <c r="S738" i="1"/>
  <c r="U738" i="1"/>
  <c r="W738" i="1"/>
  <c r="S739" i="1"/>
  <c r="U739" i="1"/>
  <c r="W739" i="1"/>
  <c r="S740" i="1"/>
  <c r="U740" i="1"/>
  <c r="W740" i="1"/>
  <c r="S741" i="1"/>
  <c r="U741" i="1"/>
  <c r="W741" i="1"/>
  <c r="S742" i="1"/>
  <c r="U742" i="1"/>
  <c r="W742" i="1"/>
  <c r="S743" i="1"/>
  <c r="U743" i="1"/>
  <c r="W743" i="1"/>
  <c r="S744" i="1"/>
  <c r="U744" i="1"/>
  <c r="W744" i="1"/>
  <c r="S745" i="1"/>
  <c r="U745" i="1"/>
  <c r="W745" i="1"/>
  <c r="S746" i="1"/>
  <c r="U746" i="1"/>
  <c r="W746" i="1"/>
  <c r="S747" i="1"/>
  <c r="U747" i="1"/>
  <c r="W747" i="1"/>
  <c r="S748" i="1"/>
  <c r="U748" i="1"/>
  <c r="W748" i="1"/>
  <c r="S749" i="1"/>
  <c r="U749" i="1"/>
  <c r="W749" i="1"/>
  <c r="S750" i="1"/>
  <c r="U750" i="1"/>
  <c r="W750" i="1"/>
  <c r="S751" i="1"/>
  <c r="U751" i="1"/>
  <c r="W751" i="1"/>
  <c r="S752" i="1"/>
  <c r="U752" i="1"/>
  <c r="W752" i="1"/>
  <c r="S753" i="1"/>
  <c r="U753" i="1"/>
  <c r="W753" i="1"/>
  <c r="S754" i="1"/>
  <c r="U754" i="1"/>
  <c r="W754" i="1"/>
  <c r="S755" i="1"/>
  <c r="U755" i="1"/>
  <c r="W755" i="1"/>
  <c r="S756" i="1"/>
  <c r="U756" i="1"/>
  <c r="W756" i="1"/>
  <c r="S757" i="1"/>
  <c r="U757" i="1"/>
  <c r="W757" i="1"/>
  <c r="S758" i="1"/>
  <c r="U758" i="1"/>
  <c r="W758" i="1"/>
  <c r="S759" i="1"/>
  <c r="U759" i="1"/>
  <c r="W759" i="1"/>
  <c r="S760" i="1"/>
  <c r="U760" i="1"/>
  <c r="W760" i="1"/>
  <c r="S761" i="1"/>
  <c r="U761" i="1"/>
  <c r="W761" i="1"/>
  <c r="U702" i="1"/>
  <c r="S703" i="1"/>
  <c r="W703" i="1"/>
  <c r="U704" i="1"/>
  <c r="S705" i="1"/>
  <c r="W705" i="1"/>
  <c r="U706" i="1"/>
  <c r="S707" i="1"/>
  <c r="W707" i="1"/>
  <c r="U708" i="1"/>
  <c r="S709" i="1"/>
  <c r="W709" i="1"/>
  <c r="U710" i="1"/>
  <c r="S711" i="1"/>
  <c r="W711" i="1"/>
  <c r="U712" i="1"/>
  <c r="S713" i="1"/>
  <c r="W713" i="1"/>
  <c r="U714" i="1"/>
  <c r="S715" i="1"/>
  <c r="W715" i="1"/>
  <c r="U716" i="1"/>
  <c r="S717" i="1"/>
  <c r="W717" i="1"/>
  <c r="U718" i="1"/>
  <c r="S719" i="1"/>
  <c r="W719" i="1"/>
  <c r="U720" i="1"/>
  <c r="S721" i="1"/>
  <c r="W721" i="1"/>
  <c r="U722" i="1"/>
  <c r="S723" i="1"/>
  <c r="W723" i="1"/>
  <c r="S725" i="1"/>
  <c r="U726" i="1"/>
  <c r="W727" i="1"/>
  <c r="S729" i="1"/>
  <c r="T730" i="1"/>
  <c r="R731" i="1"/>
  <c r="V731" i="1"/>
  <c r="T732" i="1"/>
  <c r="R733" i="1"/>
  <c r="V733" i="1"/>
  <c r="T734" i="1"/>
  <c r="R735" i="1"/>
  <c r="V735" i="1"/>
  <c r="T736" i="1"/>
  <c r="R737" i="1"/>
  <c r="V737" i="1"/>
  <c r="T738" i="1"/>
  <c r="R739" i="1"/>
  <c r="V739" i="1"/>
  <c r="T740" i="1"/>
  <c r="R741" i="1"/>
  <c r="V741" i="1"/>
  <c r="T742" i="1"/>
  <c r="R743" i="1"/>
  <c r="V743" i="1"/>
  <c r="T744" i="1"/>
  <c r="R745" i="1"/>
  <c r="V745" i="1"/>
  <c r="T746" i="1"/>
  <c r="R747" i="1"/>
  <c r="V747" i="1"/>
  <c r="T748" i="1"/>
  <c r="R749" i="1"/>
  <c r="V749" i="1"/>
  <c r="T750" i="1"/>
  <c r="R751" i="1"/>
  <c r="V751" i="1"/>
  <c r="T752" i="1"/>
  <c r="R753" i="1"/>
  <c r="V753" i="1"/>
  <c r="T754" i="1"/>
  <c r="R755" i="1"/>
  <c r="V755" i="1"/>
  <c r="T756" i="1"/>
  <c r="R757" i="1"/>
  <c r="V757" i="1"/>
  <c r="T758" i="1"/>
  <c r="R759" i="1"/>
  <c r="V759" i="1"/>
  <c r="T760" i="1"/>
  <c r="R761" i="1"/>
  <c r="V761" i="1"/>
  <c r="U724" i="1"/>
  <c r="W725" i="1"/>
  <c r="S727" i="1"/>
  <c r="U728" i="1"/>
  <c r="W729" i="1"/>
  <c r="V730" i="1"/>
  <c r="T731" i="1"/>
  <c r="R732" i="1"/>
  <c r="V732" i="1"/>
  <c r="T733" i="1"/>
  <c r="R734" i="1"/>
  <c r="V734" i="1"/>
  <c r="T735" i="1"/>
  <c r="R736" i="1"/>
  <c r="V736" i="1"/>
  <c r="T737" i="1"/>
  <c r="R738" i="1"/>
  <c r="V738" i="1"/>
  <c r="T739" i="1"/>
  <c r="R740" i="1"/>
  <c r="V740" i="1"/>
  <c r="T741" i="1"/>
  <c r="R742" i="1"/>
  <c r="V742" i="1"/>
  <c r="T743" i="1"/>
  <c r="R744" i="1"/>
  <c r="V744" i="1"/>
  <c r="T745" i="1"/>
  <c r="R746" i="1"/>
  <c r="V746" i="1"/>
  <c r="T747" i="1"/>
  <c r="R748" i="1"/>
  <c r="V748" i="1"/>
  <c r="T749" i="1"/>
  <c r="R750" i="1"/>
  <c r="V750" i="1"/>
  <c r="T751" i="1"/>
  <c r="R752" i="1"/>
  <c r="V752" i="1"/>
  <c r="T753" i="1"/>
  <c r="R754" i="1"/>
  <c r="V754" i="1"/>
  <c r="T755" i="1"/>
  <c r="R756" i="1"/>
  <c r="V756" i="1"/>
  <c r="T757" i="1"/>
  <c r="R758" i="1"/>
  <c r="V758" i="1"/>
  <c r="T759" i="1"/>
  <c r="R760" i="1"/>
  <c r="V760" i="1"/>
  <c r="T761" i="1"/>
  <c r="R701" i="1"/>
  <c r="T701" i="1"/>
  <c r="V701" i="1"/>
  <c r="S701" i="1"/>
  <c r="U701" i="1"/>
  <c r="W701" i="1"/>
  <c r="M148" i="1"/>
  <c r="F148" i="1"/>
  <c r="M865" i="1" s="1"/>
  <c r="N865" i="1" s="1"/>
  <c r="AU147" i="1"/>
  <c r="E148" i="1"/>
  <c r="AS147" i="1"/>
  <c r="O148" i="1"/>
  <c r="P148" i="1"/>
  <c r="Q148" i="1"/>
  <c r="R148" i="1"/>
  <c r="S148" i="1"/>
  <c r="L148" i="1"/>
  <c r="T148" i="1"/>
  <c r="N148" i="1"/>
  <c r="I148" i="1"/>
  <c r="G148" i="1"/>
  <c r="E793" i="1" s="1"/>
  <c r="D148" i="1"/>
  <c r="AT147" i="1"/>
  <c r="H148" i="1"/>
  <c r="J148" i="1"/>
  <c r="K148" i="1"/>
  <c r="E794" i="1" l="1"/>
  <c r="J823" i="1" s="1"/>
  <c r="J826" i="1"/>
  <c r="J828" i="1"/>
  <c r="J830" i="1"/>
  <c r="J832" i="1"/>
  <c r="J834" i="1"/>
  <c r="J836" i="1"/>
  <c r="J838" i="1"/>
  <c r="J840" i="1"/>
  <c r="J842" i="1"/>
  <c r="J844" i="1"/>
  <c r="J846" i="1"/>
  <c r="J825" i="1"/>
  <c r="J827" i="1"/>
  <c r="J829" i="1"/>
  <c r="J831" i="1"/>
  <c r="J833" i="1"/>
  <c r="J835" i="1"/>
  <c r="J837" i="1"/>
  <c r="J839" i="1"/>
  <c r="J841" i="1"/>
  <c r="J843" i="1"/>
  <c r="J845" i="1"/>
  <c r="F184" i="2"/>
  <c r="J824" i="1"/>
  <c r="AB699" i="1"/>
  <c r="E698" i="1" s="1"/>
  <c r="F170" i="2" s="1"/>
  <c r="AA699" i="1"/>
  <c r="E697" i="1" s="1"/>
  <c r="F169" i="2" s="1"/>
  <c r="X699" i="1"/>
  <c r="E694" i="1" s="1"/>
  <c r="F166" i="2" s="1"/>
  <c r="Y699" i="1"/>
  <c r="E695" i="1" s="1"/>
  <c r="F167" i="2" s="1"/>
  <c r="Z699" i="1"/>
  <c r="E696" i="1" s="1"/>
  <c r="F168" i="2" s="1"/>
  <c r="U699" i="1"/>
  <c r="E765" i="1" s="1"/>
  <c r="E176" i="2" s="1"/>
  <c r="V699" i="1"/>
  <c r="W699" i="1"/>
  <c r="E691" i="1" s="1"/>
  <c r="F163" i="2" s="1"/>
  <c r="S699" i="1"/>
  <c r="T699" i="1"/>
  <c r="E689" i="1" s="1"/>
  <c r="F160" i="2" s="1"/>
  <c r="R699" i="1"/>
  <c r="E688" i="1" s="1"/>
  <c r="F159" i="2" s="1"/>
  <c r="F75" i="2"/>
  <c r="F83" i="2"/>
  <c r="F81" i="2"/>
  <c r="F79" i="2"/>
  <c r="F74" i="2"/>
  <c r="F78" i="2"/>
  <c r="F76" i="2"/>
  <c r="F82" i="2"/>
  <c r="F80" i="2"/>
  <c r="F77" i="2"/>
  <c r="F84" i="2"/>
  <c r="AB68" i="2"/>
  <c r="E93" i="2"/>
  <c r="AA68" i="2"/>
  <c r="E92" i="2"/>
  <c r="Z68" i="2"/>
  <c r="E91" i="2"/>
  <c r="E72" i="2"/>
  <c r="E71" i="2"/>
  <c r="E70" i="2"/>
  <c r="E69" i="2"/>
  <c r="E68" i="2"/>
  <c r="E67" i="2"/>
  <c r="E576" i="1"/>
  <c r="F576" i="1"/>
  <c r="G576" i="1"/>
  <c r="F185" i="2" l="1"/>
  <c r="O823" i="1"/>
  <c r="O824" i="1" s="1"/>
  <c r="N823" i="1"/>
  <c r="N824" i="1" s="1"/>
  <c r="K823" i="1"/>
  <c r="K825" i="1" s="1"/>
  <c r="L823" i="1"/>
  <c r="L826" i="1" s="1"/>
  <c r="M823" i="1"/>
  <c r="M824" i="1" s="1"/>
  <c r="N834" i="1" l="1"/>
  <c r="O828" i="1"/>
  <c r="M844" i="1"/>
  <c r="L824" i="1"/>
  <c r="N841" i="1"/>
  <c r="N827" i="1"/>
  <c r="K826" i="1"/>
  <c r="N835" i="1"/>
  <c r="N842" i="1"/>
  <c r="N826" i="1"/>
  <c r="L845" i="1"/>
  <c r="O840" i="1"/>
  <c r="O833" i="1"/>
  <c r="M829" i="1"/>
  <c r="L825" i="1"/>
  <c r="K846" i="1"/>
  <c r="K831" i="1"/>
  <c r="O836" i="1"/>
  <c r="O841" i="1"/>
  <c r="O825" i="1"/>
  <c r="M845" i="1"/>
  <c r="N843" i="1"/>
  <c r="N831" i="1"/>
  <c r="N846" i="1"/>
  <c r="N838" i="1"/>
  <c r="N830" i="1"/>
  <c r="L833" i="1"/>
  <c r="L840" i="1"/>
  <c r="K834" i="1"/>
  <c r="K839" i="1"/>
  <c r="K824" i="1"/>
  <c r="O842" i="1"/>
  <c r="O832" i="1"/>
  <c r="O845" i="1"/>
  <c r="O837" i="1"/>
  <c r="O829" i="1"/>
  <c r="M832" i="1"/>
  <c r="M837" i="1"/>
  <c r="L832" i="1"/>
  <c r="N845" i="1"/>
  <c r="N837" i="1"/>
  <c r="N839" i="1"/>
  <c r="N833" i="1"/>
  <c r="N829" i="1"/>
  <c r="N825" i="1"/>
  <c r="N844" i="1"/>
  <c r="N840" i="1"/>
  <c r="N836" i="1"/>
  <c r="N832" i="1"/>
  <c r="N828" i="1"/>
  <c r="L843" i="1"/>
  <c r="L837" i="1"/>
  <c r="L829" i="1"/>
  <c r="L844" i="1"/>
  <c r="L836" i="1"/>
  <c r="L828" i="1"/>
  <c r="K844" i="1"/>
  <c r="K838" i="1"/>
  <c r="K830" i="1"/>
  <c r="K843" i="1"/>
  <c r="K835" i="1"/>
  <c r="K827" i="1"/>
  <c r="O844" i="1"/>
  <c r="O846" i="1"/>
  <c r="O838" i="1"/>
  <c r="O834" i="1"/>
  <c r="O830" i="1"/>
  <c r="O826" i="1"/>
  <c r="O843" i="1"/>
  <c r="O839" i="1"/>
  <c r="O835" i="1"/>
  <c r="O831" i="1"/>
  <c r="O827" i="1"/>
  <c r="M842" i="1"/>
  <c r="M836" i="1"/>
  <c r="M828" i="1"/>
  <c r="M841" i="1"/>
  <c r="M833" i="1"/>
  <c r="M825" i="1"/>
  <c r="K840" i="1"/>
  <c r="K842" i="1"/>
  <c r="K836" i="1"/>
  <c r="K832" i="1"/>
  <c r="K828" i="1"/>
  <c r="K845" i="1"/>
  <c r="K841" i="1"/>
  <c r="K837" i="1"/>
  <c r="K833" i="1"/>
  <c r="K829" i="1"/>
  <c r="M846" i="1"/>
  <c r="M838" i="1"/>
  <c r="M840" i="1"/>
  <c r="M834" i="1"/>
  <c r="M830" i="1"/>
  <c r="M826" i="1"/>
  <c r="M843" i="1"/>
  <c r="M839" i="1"/>
  <c r="M835" i="1"/>
  <c r="M831" i="1"/>
  <c r="M827" i="1"/>
  <c r="L839" i="1"/>
  <c r="L841" i="1"/>
  <c r="L835" i="1"/>
  <c r="L831" i="1"/>
  <c r="L827" i="1"/>
  <c r="L846" i="1"/>
  <c r="L842" i="1"/>
  <c r="L838" i="1"/>
  <c r="L834" i="1"/>
  <c r="L830" i="1"/>
  <c r="P824" i="1" l="1"/>
  <c r="E192" i="2" s="1"/>
  <c r="Q824" i="1" l="1"/>
  <c r="E848" i="1" s="1"/>
  <c r="H867" i="1" s="1"/>
  <c r="K867" i="1" s="1"/>
  <c r="L867" i="1" s="1"/>
  <c r="H874" i="1" l="1"/>
  <c r="K874" i="1" s="1"/>
  <c r="L874" i="1" s="1"/>
  <c r="H866" i="1"/>
  <c r="H865" i="1"/>
  <c r="K865" i="1" s="1"/>
  <c r="L865" i="1" s="1"/>
  <c r="H870" i="1"/>
  <c r="K870" i="1" s="1"/>
  <c r="L870" i="1" s="1"/>
  <c r="H873" i="1"/>
  <c r="K873" i="1" s="1"/>
  <c r="L873" i="1" s="1"/>
  <c r="H869" i="1"/>
  <c r="K869" i="1" s="1"/>
  <c r="L869" i="1" s="1"/>
  <c r="F192" i="2"/>
  <c r="H872" i="1"/>
  <c r="K872" i="1" s="1"/>
  <c r="L872" i="1" s="1"/>
  <c r="H868" i="1"/>
  <c r="H875" i="1"/>
  <c r="K875" i="1" s="1"/>
  <c r="L875" i="1" s="1"/>
  <c r="H871" i="1"/>
  <c r="K871" i="1" s="1"/>
  <c r="L871" i="1" s="1"/>
  <c r="K866" i="1" l="1"/>
  <c r="U866" i="1"/>
  <c r="K868" i="1"/>
  <c r="U868" i="1"/>
  <c r="U876" i="1" s="1"/>
  <c r="L866" i="1" l="1"/>
  <c r="Y866" i="1" s="1"/>
  <c r="X866" i="1"/>
  <c r="L868" i="1"/>
  <c r="Y868" i="1" s="1"/>
  <c r="X868" i="1"/>
  <c r="X876" i="1" s="1"/>
  <c r="F887" i="1" s="1"/>
  <c r="F198" i="2" s="1"/>
  <c r="Y876" i="1" l="1"/>
</calcChain>
</file>

<file path=xl/sharedStrings.xml><?xml version="1.0" encoding="utf-8"?>
<sst xmlns="http://schemas.openxmlformats.org/spreadsheetml/2006/main" count="1117" uniqueCount="717">
  <si>
    <t>Napęd Maszyny Technologicznej - projekt</t>
  </si>
  <si>
    <t>DANE</t>
  </si>
  <si>
    <t xml:space="preserve">a = </t>
  </si>
  <si>
    <t xml:space="preserve">A = </t>
  </si>
  <si>
    <t xml:space="preserve">B = </t>
  </si>
  <si>
    <t>Uzupełnij wytyczne projektowe .</t>
  </si>
  <si>
    <t>Zakres ruchu maksymalny</t>
  </si>
  <si>
    <t>Zakres ruchu szybkiego</t>
  </si>
  <si>
    <t>Zakres ruchu roboczego</t>
  </si>
  <si>
    <t>Prędkość ruchu roboczego</t>
  </si>
  <si>
    <t>Prędkość ruchu szybkiego</t>
  </si>
  <si>
    <t>Przerwa pomiędzy cyklami</t>
  </si>
  <si>
    <t>Przyspieszenie</t>
  </si>
  <si>
    <t>Całkowita masa</t>
  </si>
  <si>
    <t>Siła wzdłużna</t>
  </si>
  <si>
    <t>Siła poprzeczna</t>
  </si>
  <si>
    <t>Długość stołu</t>
  </si>
  <si>
    <t>Szerokość stołu</t>
  </si>
  <si>
    <t xml:space="preserve"> mm</t>
  </si>
  <si>
    <t xml:space="preserve"> mm/min</t>
  </si>
  <si>
    <t xml:space="preserve"> m/min</t>
  </si>
  <si>
    <t xml:space="preserve"> s</t>
  </si>
  <si>
    <t xml:space="preserve"> kg</t>
  </si>
  <si>
    <t xml:space="preserve"> N</t>
  </si>
  <si>
    <t>m/s</t>
  </si>
  <si>
    <t>s</t>
  </si>
  <si>
    <t>m</t>
  </si>
  <si>
    <t>SPRAWDZENIE SUM:</t>
  </si>
  <si>
    <t>tc = t1+ t2 + t3 + t4 + t5 + t6 + t7 + t8 + tp</t>
  </si>
  <si>
    <t xml:space="preserve">tc = </t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</si>
  <si>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max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</si>
  <si>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</si>
  <si>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</si>
  <si>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</si>
  <si>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</si>
  <si>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</si>
  <si>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c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</si>
  <si>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F</t>
    </r>
    <r>
      <rPr>
        <vertAlign val="subscript"/>
        <sz val="11"/>
        <color theme="1"/>
        <rFont val="Calibri"/>
        <family val="2"/>
        <charset val="238"/>
        <scheme val="minor"/>
      </rPr>
      <t>w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</si>
  <si>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F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</si>
  <si>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 xml:space="preserve"> m/s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</si>
  <si>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F</t>
    </r>
    <r>
      <rPr>
        <b/>
        <vertAlign val="subscript"/>
        <sz val="11"/>
        <color theme="1"/>
        <rFont val="Calibri"/>
        <family val="2"/>
        <charset val="238"/>
        <scheme val="minor"/>
      </rPr>
      <t>p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</si>
  <si>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F</t>
    </r>
    <r>
      <rPr>
        <b/>
        <vertAlign val="subscript"/>
        <sz val="11"/>
        <color theme="1"/>
        <rFont val="Calibri"/>
        <family val="2"/>
        <charset val="238"/>
        <scheme val="minor"/>
      </rPr>
      <t>w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</si>
  <si>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m</t>
    </r>
    <r>
      <rPr>
        <b/>
        <vertAlign val="subscript"/>
        <sz val="11"/>
        <color theme="1"/>
        <rFont val="Calibri"/>
        <family val="2"/>
        <charset val="238"/>
        <scheme val="minor"/>
      </rPr>
      <t>c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</si>
  <si>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b/>
        <vertAlign val="subscript"/>
        <sz val="11"/>
        <color theme="1"/>
        <rFont val="Calibri"/>
        <family val="2"/>
        <charset val="238"/>
        <scheme val="minor"/>
      </rPr>
      <t>sz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</si>
  <si>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b/>
        <vertAlign val="subscript"/>
        <sz val="11"/>
        <color theme="1"/>
        <rFont val="Calibri"/>
        <family val="2"/>
        <charset val="238"/>
        <scheme val="minor"/>
      </rPr>
      <t>r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</si>
  <si>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>r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</si>
  <si>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>sz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</si>
  <si>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b/>
        <vertAlign val="subscript"/>
        <sz val="11"/>
        <color theme="1"/>
        <rFont val="Calibri"/>
        <family val="2"/>
        <charset val="238"/>
        <scheme val="minor"/>
      </rPr>
      <t>p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</si>
  <si>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b/>
        <vertAlign val="subscript"/>
        <sz val="11"/>
        <color theme="1"/>
        <rFont val="Calibri"/>
        <family val="2"/>
        <charset val="238"/>
        <scheme val="minor"/>
      </rPr>
      <t>max</t>
    </r>
    <r>
      <rPr>
        <b/>
        <sz val="11"/>
        <color theme="1"/>
        <rFont val="Calibri"/>
        <family val="2"/>
        <charset val="238"/>
        <scheme val="minor"/>
      </rPr>
      <t xml:space="preserve"> = </t>
    </r>
  </si>
  <si>
    <t>lmax</t>
  </si>
  <si>
    <t>kg</t>
  </si>
  <si>
    <t>N</t>
  </si>
  <si>
    <t>lsz</t>
  </si>
  <si>
    <t>lr</t>
  </si>
  <si>
    <t>vr</t>
  </si>
  <si>
    <t>vsz</t>
  </si>
  <si>
    <t>tp</t>
  </si>
  <si>
    <t>a</t>
  </si>
  <si>
    <t>mc</t>
  </si>
  <si>
    <t>fw</t>
  </si>
  <si>
    <t>fp</t>
  </si>
  <si>
    <t>dima</t>
  </si>
  <si>
    <t>dimb</t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</si>
  <si>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/ a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</si>
  <si>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= at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/ 2 =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</si>
  <si>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</si>
  <si>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3 </t>
    </r>
    <r>
      <rPr>
        <sz val="11"/>
        <color theme="1"/>
        <rFont val="Calibri"/>
        <family val="2"/>
        <charset val="238"/>
        <scheme val="minor"/>
      </rPr>
      <t>= (V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- V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) / a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</si>
  <si>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>t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- at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/ 2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</si>
  <si>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- L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L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3 </t>
    </r>
    <r>
      <rPr>
        <sz val="11"/>
        <color theme="1"/>
        <rFont val="Calibri"/>
        <family val="2"/>
        <charset val="238"/>
        <scheme val="minor"/>
      </rPr>
      <t>=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</si>
  <si>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/ 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</si>
  <si>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5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/ a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</si>
  <si>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5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>t</t>
    </r>
    <r>
      <rPr>
        <vertAlign val="subscript"/>
        <sz val="11"/>
        <color theme="1"/>
        <rFont val="Calibri"/>
        <family val="2"/>
        <charset val="238"/>
        <scheme val="minor"/>
      </rPr>
      <t>5</t>
    </r>
    <r>
      <rPr>
        <sz val="11"/>
        <color theme="1"/>
        <rFont val="Calibri"/>
        <family val="2"/>
        <charset val="238"/>
        <scheme val="minor"/>
      </rPr>
      <t xml:space="preserve"> - at</t>
    </r>
    <r>
      <rPr>
        <vertAlign val="subscript"/>
        <sz val="11"/>
        <color theme="1"/>
        <rFont val="Calibri"/>
        <family val="2"/>
        <charset val="238"/>
        <scheme val="minor"/>
      </rPr>
      <t>5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/ 2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</si>
  <si>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4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- L</t>
    </r>
    <r>
      <rPr>
        <vertAlign val="subscript"/>
        <sz val="11"/>
        <color theme="1"/>
        <rFont val="Calibri"/>
        <family val="2"/>
        <charset val="238"/>
        <scheme val="minor"/>
      </rPr>
      <t>5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</si>
  <si>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6</t>
    </r>
    <r>
      <rPr>
        <sz val="11"/>
        <color theme="1"/>
        <rFont val="Calibri"/>
        <family val="2"/>
        <charset val="238"/>
        <scheme val="minor"/>
      </rPr>
      <t xml:space="preserve"> = 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</si>
  <si>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6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</si>
  <si>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4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4</t>
    </r>
    <r>
      <rPr>
        <sz val="11"/>
        <color theme="1"/>
        <rFont val="Calibri"/>
        <family val="2"/>
        <charset val="238"/>
        <scheme val="minor"/>
      </rPr>
      <t xml:space="preserve"> / V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</si>
  <si>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 xml:space="preserve"> = 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</si>
  <si>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>t</t>
    </r>
    <r>
      <rPr>
        <vertAlign val="subscript"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 xml:space="preserve"> - at</t>
    </r>
    <r>
      <rPr>
        <vertAlign val="subscript"/>
        <sz val="11"/>
        <color theme="1"/>
        <rFont val="Calibri"/>
        <family val="2"/>
        <charset val="238"/>
        <scheme val="minor"/>
      </rPr>
      <t>8</t>
    </r>
    <r>
      <rPr>
        <vertAlign val="superscript"/>
        <sz val="11"/>
        <color theme="1"/>
        <rFont val="Calibri"/>
        <family val="2"/>
        <charset val="238"/>
        <scheme val="minor"/>
      </rPr>
      <t xml:space="preserve">2 </t>
    </r>
    <r>
      <rPr>
        <sz val="11"/>
        <color theme="1"/>
        <rFont val="Calibri"/>
        <family val="2"/>
        <charset val="238"/>
        <scheme val="minor"/>
      </rPr>
      <t xml:space="preserve">/ 2 = </t>
    </r>
  </si>
  <si>
    <t>t.1</t>
  </si>
  <si>
    <t>t.2</t>
  </si>
  <si>
    <t>t.3</t>
  </si>
  <si>
    <t>t.4</t>
  </si>
  <si>
    <t>t.5</t>
  </si>
  <si>
    <t>t.6</t>
  </si>
  <si>
    <t>t.7</t>
  </si>
  <si>
    <t>t.8</t>
  </si>
  <si>
    <t>tc</t>
  </si>
  <si>
    <t>l.1</t>
  </si>
  <si>
    <t>l.2</t>
  </si>
  <si>
    <t>l.3</t>
  </si>
  <si>
    <t>l.4</t>
  </si>
  <si>
    <t>l.5</t>
  </si>
  <si>
    <t>l.6</t>
  </si>
  <si>
    <t>l.7</t>
  </si>
  <si>
    <t>l.8</t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</si>
  <si>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7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+ L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- L</t>
    </r>
    <r>
      <rPr>
        <vertAlign val="subscript"/>
        <sz val="11"/>
        <color theme="1"/>
        <rFont val="Calibri"/>
        <family val="2"/>
        <charset val="238"/>
        <scheme val="minor"/>
      </rPr>
      <t>6</t>
    </r>
    <r>
      <rPr>
        <sz val="11"/>
        <color theme="1"/>
        <rFont val="Calibri"/>
        <family val="2"/>
        <charset val="238"/>
        <scheme val="minor"/>
      </rPr>
      <t xml:space="preserve"> - L</t>
    </r>
    <r>
      <rPr>
        <vertAlign val="subscript"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</si>
  <si>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7</t>
    </r>
    <r>
      <rPr>
        <sz val="11"/>
        <color theme="1"/>
        <rFont val="Calibri"/>
        <family val="2"/>
        <charset val="238"/>
        <scheme val="minor"/>
      </rPr>
      <t xml:space="preserve"> = L</t>
    </r>
    <r>
      <rPr>
        <vertAlign val="subscript"/>
        <sz val="11"/>
        <color theme="1"/>
        <rFont val="Calibri"/>
        <family val="2"/>
        <charset val="238"/>
        <scheme val="minor"/>
      </rPr>
      <t>7</t>
    </r>
    <r>
      <rPr>
        <sz val="11"/>
        <color theme="1"/>
        <rFont val="Calibri"/>
        <family val="2"/>
        <charset val="238"/>
        <scheme val="minor"/>
      </rPr>
      <t xml:space="preserve"> / V</t>
    </r>
    <r>
      <rPr>
        <vertAlign val="subscript"/>
        <sz val="11"/>
        <color theme="1"/>
        <rFont val="Calibri"/>
        <family val="2"/>
        <charset val="238"/>
        <scheme val="minor"/>
      </rPr>
      <t>sz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</si>
  <si>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t>OBLICZENIA CZASÓW</t>
  </si>
  <si>
    <t>OBLICZENIA SILNIKA</t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</si>
  <si>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rozpędzenie ze spoczynku do Vsz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</si>
  <si>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- hamowanie z Vsz do Vr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</si>
  <si>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ruch z prędkością Vsz na drodze L2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</si>
  <si>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5 </t>
    </r>
    <r>
      <rPr>
        <sz val="11"/>
        <color theme="1"/>
        <rFont val="Calibri"/>
        <family val="2"/>
        <charset val="238"/>
        <scheme val="minor"/>
      </rPr>
      <t>- hamowanie z Vr do zera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</si>
  <si>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4</t>
    </r>
    <r>
      <rPr>
        <sz val="11"/>
        <color theme="1"/>
        <rFont val="Calibri"/>
        <family val="2"/>
        <charset val="238"/>
        <scheme val="minor"/>
      </rPr>
      <t xml:space="preserve"> - ruch z prędkością Vr na drodze Lr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</si>
  <si>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6</t>
    </r>
    <r>
      <rPr>
        <sz val="11"/>
        <color theme="1"/>
        <rFont val="Calibri"/>
        <family val="2"/>
        <charset val="238"/>
        <scheme val="minor"/>
      </rPr>
      <t xml:space="preserve"> - rozpędzenie ze spoczynku do Vsz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</si>
  <si>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 xml:space="preserve"> - hamowanie z Vsz do zera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</si>
  <si>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7</t>
    </r>
    <r>
      <rPr>
        <sz val="11"/>
        <color theme="1"/>
        <rFont val="Calibri"/>
        <family val="2"/>
        <charset val="238"/>
        <scheme val="minor"/>
      </rPr>
      <t xml:space="preserve"> - ruch z prędkością Vsz na drodze L7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</si>
  <si>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- przerwa między cyklami 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</si>
  <si>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c</t>
    </r>
    <r>
      <rPr>
        <sz val="11"/>
        <color theme="1"/>
        <rFont val="Calibri"/>
        <family val="2"/>
        <charset val="238"/>
        <scheme val="minor"/>
      </rPr>
      <t xml:space="preserve"> - łączny czas </t>
    </r>
  </si>
  <si>
    <t>Skok śruby tocznej</t>
  </si>
  <si>
    <t xml:space="preserve">Sp = </t>
  </si>
  <si>
    <t>mm</t>
  </si>
  <si>
    <t>sp</t>
  </si>
  <si>
    <r>
      <t>n</t>
    </r>
    <r>
      <rPr>
        <vertAlign val="subscript"/>
        <sz val="11"/>
        <color theme="1"/>
        <rFont val="Calibri"/>
        <family val="2"/>
        <charset val="238"/>
        <scheme val="minor"/>
      </rPr>
      <t>max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V</t>
    </r>
    <r>
      <rPr>
        <vertAlign val="subscript"/>
        <sz val="11"/>
        <color theme="1"/>
        <rFont val="Calibri"/>
        <family val="2"/>
        <charset val="238"/>
      </rPr>
      <t>sz</t>
    </r>
    <r>
      <rPr>
        <sz val="11"/>
        <color theme="1"/>
        <rFont val="Calibri"/>
        <family val="2"/>
        <charset val="238"/>
      </rPr>
      <t xml:space="preserve"> / i*S</t>
    </r>
    <r>
      <rPr>
        <vertAlign val="subscript"/>
        <sz val="11"/>
        <color theme="1"/>
        <rFont val="Calibri"/>
        <family val="2"/>
        <charset val="238"/>
      </rPr>
      <t xml:space="preserve">p </t>
    </r>
    <r>
      <rPr>
        <sz val="11"/>
        <color theme="1"/>
        <rFont val="Calibri"/>
        <family val="2"/>
        <charset val="238"/>
      </rPr>
      <t>=</t>
    </r>
  </si>
  <si>
    <t>Przełożenie przekładni pasowej</t>
  </si>
  <si>
    <t xml:space="preserve">i = </t>
  </si>
  <si>
    <t>i</t>
  </si>
  <si>
    <r>
      <t>F = F</t>
    </r>
    <r>
      <rPr>
        <vertAlign val="subscript"/>
        <sz val="11"/>
        <color theme="1"/>
        <rFont val="Calibri"/>
        <family val="2"/>
        <charset val="238"/>
        <scheme val="minor"/>
      </rPr>
      <t>w</t>
    </r>
    <r>
      <rPr>
        <sz val="11"/>
        <color theme="1"/>
        <rFont val="Calibri"/>
        <family val="2"/>
        <charset val="238"/>
        <scheme val="minor"/>
      </rPr>
      <t>+T =</t>
    </r>
    <r>
      <rPr>
        <sz val="11"/>
        <color theme="1"/>
        <rFont val="Calibri"/>
        <family val="2"/>
        <charset val="238"/>
      </rPr>
      <t xml:space="preserve"> F</t>
    </r>
    <r>
      <rPr>
        <vertAlign val="subscript"/>
        <sz val="11"/>
        <color theme="1"/>
        <rFont val="Calibri"/>
        <family val="2"/>
        <charset val="238"/>
      </rPr>
      <t xml:space="preserve">w </t>
    </r>
    <r>
      <rPr>
        <sz val="11"/>
        <color theme="1"/>
        <rFont val="Calibri"/>
        <family val="2"/>
        <charset val="238"/>
      </rPr>
      <t>+ (m</t>
    </r>
    <r>
      <rPr>
        <vertAlign val="subscript"/>
        <sz val="11"/>
        <color theme="1"/>
        <rFont val="Calibri"/>
        <family val="2"/>
        <charset val="238"/>
      </rPr>
      <t>c</t>
    </r>
    <r>
      <rPr>
        <sz val="11"/>
        <color theme="1"/>
        <rFont val="Calibri"/>
        <family val="2"/>
        <charset val="238"/>
      </rPr>
      <t>*g + F</t>
    </r>
    <r>
      <rPr>
        <vertAlign val="subscript"/>
        <sz val="11"/>
        <color theme="1"/>
        <rFont val="Calibri"/>
        <family val="2"/>
        <charset val="238"/>
      </rPr>
      <t xml:space="preserve">p </t>
    </r>
    <r>
      <rPr>
        <sz val="11"/>
        <color theme="1"/>
        <rFont val="Calibri"/>
        <family val="2"/>
        <charset val="238"/>
      </rPr>
      <t>)*μ =</t>
    </r>
  </si>
  <si>
    <t>obr/min</t>
  </si>
  <si>
    <t>g</t>
  </si>
  <si>
    <t>μ</t>
  </si>
  <si>
    <t>Prędkość maksymalna</t>
  </si>
  <si>
    <t>Składowa siły</t>
  </si>
  <si>
    <t xml:space="preserve">d = </t>
  </si>
  <si>
    <t>d</t>
  </si>
  <si>
    <t>Średnica śruby</t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</si>
  <si>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op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F*i*S</t>
    </r>
    <r>
      <rPr>
        <vertAlign val="subscript"/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</rPr>
      <t xml:space="preserve"> / 2*π*η + M</t>
    </r>
    <r>
      <rPr>
        <vertAlign val="subscript"/>
        <sz val="11"/>
        <color theme="1"/>
        <rFont val="Calibri"/>
        <family val="2"/>
        <charset val="238"/>
      </rPr>
      <t xml:space="preserve">T </t>
    </r>
    <r>
      <rPr>
        <sz val="11"/>
        <color theme="1"/>
        <rFont val="Calibri"/>
        <family val="2"/>
        <charset val="238"/>
      </rPr>
      <t xml:space="preserve">= </t>
    </r>
  </si>
  <si>
    <t>f</t>
  </si>
  <si>
    <t>mop</t>
  </si>
  <si>
    <t>Nm</t>
  </si>
  <si>
    <t>Moment obciążenia</t>
  </si>
  <si>
    <t>spr</t>
  </si>
  <si>
    <t>%</t>
  </si>
  <si>
    <t>Współczynnik tarcia</t>
  </si>
  <si>
    <t xml:space="preserve">μ = </t>
  </si>
  <si>
    <r>
      <rPr>
        <sz val="11"/>
        <color theme="1"/>
        <rFont val="Calibri"/>
        <family val="2"/>
        <charset val="238"/>
      </rPr>
      <t>η</t>
    </r>
    <r>
      <rPr>
        <vertAlign val="subscript"/>
        <sz val="11"/>
        <color theme="1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</rPr>
      <t xml:space="preserve">= </t>
    </r>
  </si>
  <si>
    <t>Sprawność</t>
  </si>
  <si>
    <t>Moment tarcia</t>
  </si>
  <si>
    <r>
      <rPr>
        <sz val="11"/>
        <color theme="1"/>
        <rFont val="Calibri"/>
        <family val="2"/>
        <charset val="238"/>
      </rPr>
      <t>M</t>
    </r>
    <r>
      <rPr>
        <vertAlign val="subscript"/>
        <sz val="11"/>
        <color theme="1"/>
        <rFont val="Calibri"/>
        <family val="2"/>
        <charset val="238"/>
      </rPr>
      <t xml:space="preserve">T </t>
    </r>
    <r>
      <rPr>
        <sz val="11"/>
        <color theme="1"/>
        <rFont val="Calibri"/>
        <family val="2"/>
        <charset val="238"/>
      </rPr>
      <t xml:space="preserve">= </t>
    </r>
  </si>
  <si>
    <t>mt</t>
  </si>
  <si>
    <r>
      <t>l = L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max </t>
    </r>
    <r>
      <rPr>
        <sz val="11"/>
        <color theme="1"/>
        <rFont val="Calibri"/>
        <family val="2"/>
        <charset val="238"/>
        <scheme val="minor"/>
      </rPr>
      <t xml:space="preserve">+ 0,15 = </t>
    </r>
  </si>
  <si>
    <t>l</t>
  </si>
  <si>
    <r>
      <t>I</t>
    </r>
    <r>
      <rPr>
        <vertAlign val="subscript"/>
        <sz val="11"/>
        <color theme="1"/>
        <rFont val="Calibri"/>
        <family val="2"/>
        <charset val="238"/>
        <scheme val="minor"/>
      </rPr>
      <t>sp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d</t>
    </r>
    <r>
      <rPr>
        <vertAlign val="superscript"/>
        <sz val="11"/>
        <color theme="1"/>
        <rFont val="Calibri"/>
        <family val="2"/>
        <charset val="238"/>
      </rPr>
      <t>4</t>
    </r>
    <r>
      <rPr>
        <sz val="11"/>
        <color theme="1"/>
        <rFont val="Calibri"/>
        <family val="2"/>
        <charset val="238"/>
      </rPr>
      <t xml:space="preserve">*l*ρ*π / 32 = </t>
    </r>
  </si>
  <si>
    <t>Długość śruby</t>
  </si>
  <si>
    <r>
      <t>kg*m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</si>
  <si>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Masowy moment bezwładności śruby</t>
  </si>
  <si>
    <t>isp</t>
  </si>
  <si>
    <r>
      <t>I</t>
    </r>
    <r>
      <rPr>
        <vertAlign val="subscript"/>
        <sz val="11"/>
        <color theme="1"/>
        <rFont val="Calibri"/>
        <family val="2"/>
        <charset val="238"/>
        <scheme val="minor"/>
      </rPr>
      <t>zr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m</t>
    </r>
    <r>
      <rPr>
        <vertAlign val="subscript"/>
        <sz val="11"/>
        <color theme="1"/>
        <rFont val="Calibri"/>
        <family val="2"/>
        <charset val="238"/>
      </rPr>
      <t>c</t>
    </r>
    <r>
      <rPr>
        <sz val="11"/>
        <color theme="1"/>
        <rFont val="Calibri"/>
        <family val="2"/>
        <charset val="238"/>
      </rPr>
      <t>*(i*S</t>
    </r>
    <r>
      <rPr>
        <vertAlign val="subscript"/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</rPr>
      <t>)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/ 4*π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+ I</t>
    </r>
    <r>
      <rPr>
        <vertAlign val="subscript"/>
        <sz val="11"/>
        <color theme="1"/>
        <rFont val="Calibri"/>
        <family val="2"/>
        <charset val="238"/>
      </rPr>
      <t xml:space="preserve">sp </t>
    </r>
    <r>
      <rPr>
        <sz val="11"/>
        <color theme="1"/>
        <rFont val="Calibri"/>
        <family val="2"/>
        <charset val="238"/>
      </rPr>
      <t>*i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= </t>
    </r>
  </si>
  <si>
    <t>nmax</t>
  </si>
  <si>
    <t>Zredukowany moment bezwładności</t>
  </si>
  <si>
    <t>eps</t>
  </si>
  <si>
    <t>Przyspieszenie kątowe</t>
  </si>
  <si>
    <t>mft</t>
  </si>
  <si>
    <t>mfw</t>
  </si>
  <si>
    <r>
      <t xml:space="preserve"> m/s</t>
    </r>
    <r>
      <rPr>
        <vertAlign val="superscript"/>
        <sz val="11"/>
        <color theme="0" tint="-0.34998626667073579"/>
        <rFont val="Calibri"/>
        <family val="2"/>
        <charset val="238"/>
        <scheme val="minor"/>
      </rPr>
      <t>2</t>
    </r>
  </si>
  <si>
    <t>Name</t>
  </si>
  <si>
    <t xml:space="preserve">Rated torque </t>
  </si>
  <si>
    <t xml:space="preserve">Moment of inertia </t>
  </si>
  <si>
    <t xml:space="preserve">Optimum speed </t>
  </si>
  <si>
    <t xml:space="preserve">Max. torque </t>
  </si>
  <si>
    <t>[Nm]</t>
  </si>
  <si>
    <t>[RPM]</t>
  </si>
  <si>
    <t>[kW]</t>
  </si>
  <si>
    <t>[min]</t>
  </si>
  <si>
    <t>1 1FT6021 natural cooling</t>
  </si>
  <si>
    <t>2 1FT6024 natural cooling</t>
  </si>
  <si>
    <t>3 1FT6031 natural cooling</t>
  </si>
  <si>
    <t>5 1FT6041 natural cooling</t>
  </si>
  <si>
    <t>7 1FT6061 natural cooling</t>
  </si>
  <si>
    <t>4 1FT6034 natural cooling</t>
  </si>
  <si>
    <t>9 1FT6062 natural cooling</t>
  </si>
  <si>
    <t>6 1FT6044 natural cooling</t>
  </si>
  <si>
    <t>8 1FT6061 natural cooling</t>
  </si>
  <si>
    <t>13 1FT6081 natural cooling</t>
  </si>
  <si>
    <t>11 1FT6064 natural cooling</t>
  </si>
  <si>
    <t>10 1FT6062 natural cooling</t>
  </si>
  <si>
    <t>12 1FT6064 natural cooling</t>
  </si>
  <si>
    <t>15 1FT6082 natural cooling</t>
  </si>
  <si>
    <t>14 1FT6081 natural cooling</t>
  </si>
  <si>
    <t>49 1FT6062, water cooled</t>
  </si>
  <si>
    <t>17 1FT6084 natural cooling</t>
  </si>
  <si>
    <t>22 1FT6102 natural cooling</t>
  </si>
  <si>
    <t>16 1FT6082 natural cooling</t>
  </si>
  <si>
    <t>19 1FT6086 natural cooling</t>
  </si>
  <si>
    <t>50 1FT6062, water cooled</t>
  </si>
  <si>
    <t>18 1FT6084 natural cooling</t>
  </si>
  <si>
    <t>51 1FT6064, water cooled</t>
  </si>
  <si>
    <t>20 1FT6086 natural cooling</t>
  </si>
  <si>
    <t>23 1FT6102 natural cooling</t>
  </si>
  <si>
    <t>24 1FT6105 natural cooling</t>
  </si>
  <si>
    <t>32 1FT6084 force ventilated</t>
  </si>
  <si>
    <t>52 1FT6064, water cooled</t>
  </si>
  <si>
    <t>36 1FT6105 force ventilated</t>
  </si>
  <si>
    <t>33 1FT6084 force ventilated</t>
  </si>
  <si>
    <t>26 1FT6108 natural cooling</t>
  </si>
  <si>
    <t>25 1FT6105 natural cooling</t>
  </si>
  <si>
    <t>28 1FT6132 natural cooling</t>
  </si>
  <si>
    <t>34 1FT6086 force ventilated</t>
  </si>
  <si>
    <t>53 1FT6084, water cooled</t>
  </si>
  <si>
    <t>30 1FT6134 natural cooling</t>
  </si>
  <si>
    <t>27 1FT6108 natural cooling</t>
  </si>
  <si>
    <t>29 1FT6132 natural cooling</t>
  </si>
  <si>
    <t>35 1FT6086 force ventilated</t>
  </si>
  <si>
    <t>38 1FT6108 force ventilated</t>
  </si>
  <si>
    <t>31 1FT6136 natural cooling</t>
  </si>
  <si>
    <t>55 1FT6086, water cooled</t>
  </si>
  <si>
    <t>37 1FT6105 force ventilated</t>
  </si>
  <si>
    <t>40 1FT6132 force ventilated</t>
  </si>
  <si>
    <t>54 1FT6084, water cooled</t>
  </si>
  <si>
    <t>57 1FT6105, water cooled</t>
  </si>
  <si>
    <t>58 1FT6108, water cooled</t>
  </si>
  <si>
    <t>43 1FT6134 force ventilated</t>
  </si>
  <si>
    <t>56 1FT6086, water cooled</t>
  </si>
  <si>
    <t>39 1FT6108 force ventilated</t>
  </si>
  <si>
    <t>61 1FT6132, water cooled</t>
  </si>
  <si>
    <t>45 1FT6136 force ventilated</t>
  </si>
  <si>
    <t>41 1FT6132 force ventilated</t>
  </si>
  <si>
    <t>62 1FT6134, water cooled</t>
  </si>
  <si>
    <t>60 1FT6108, water cooled</t>
  </si>
  <si>
    <t>44 1FT6134 force ventilated</t>
  </si>
  <si>
    <t>63 1FT6136, water cooled</t>
  </si>
  <si>
    <t>64 1FT6138, water cooled</t>
  </si>
  <si>
    <t>46 1FT6136 force ventilated</t>
  </si>
  <si>
    <t>47 1FT6163 force ventilated</t>
  </si>
  <si>
    <t>65 1FT6163, water cooled</t>
  </si>
  <si>
    <t>48 1FT6168 force ventilated</t>
  </si>
  <si>
    <t>66 1FT6168, water cooled</t>
  </si>
  <si>
    <t>042-?AF7</t>
  </si>
  <si>
    <t>034-?AK7</t>
  </si>
  <si>
    <t>036-?AK7</t>
  </si>
  <si>
    <t>042-?AK7</t>
  </si>
  <si>
    <t>046-?AH7</t>
  </si>
  <si>
    <t>044-?AF7</t>
  </si>
  <si>
    <t>044-?AK7</t>
  </si>
  <si>
    <t>062-?AF7</t>
  </si>
  <si>
    <t>046-?AF7</t>
  </si>
  <si>
    <t>062-?AK7</t>
  </si>
  <si>
    <t>064-?AF7</t>
  </si>
  <si>
    <t>082-?AC7</t>
  </si>
  <si>
    <t>066-?AH7</t>
  </si>
  <si>
    <t>064-?AK7</t>
  </si>
  <si>
    <t>066-?AF7</t>
  </si>
  <si>
    <t>062-5WF7</t>
  </si>
  <si>
    <t>082-?AF7</t>
  </si>
  <si>
    <t>068-?AF7</t>
  </si>
  <si>
    <t>084-?AC7</t>
  </si>
  <si>
    <t>082-?AH7</t>
  </si>
  <si>
    <t>065-7SF7</t>
  </si>
  <si>
    <t>102-?AB7</t>
  </si>
  <si>
    <t>082-5WC7</t>
  </si>
  <si>
    <t>067-7SF7</t>
  </si>
  <si>
    <t>084-?AF7</t>
  </si>
  <si>
    <t>086-?AC7</t>
  </si>
  <si>
    <t>086-?AH7</t>
  </si>
  <si>
    <t>084-?AH7</t>
  </si>
  <si>
    <t>084-5SC7</t>
  </si>
  <si>
    <t>102-?AC7</t>
  </si>
  <si>
    <t>064-5WF7</t>
  </si>
  <si>
    <t>065-7SH7</t>
  </si>
  <si>
    <t>086-?AF7</t>
  </si>
  <si>
    <t>065-7WF7</t>
  </si>
  <si>
    <t>062-5WK7</t>
  </si>
  <si>
    <t>067-7SH7</t>
  </si>
  <si>
    <t>066-5WF7</t>
  </si>
  <si>
    <t>102-?AF7</t>
  </si>
  <si>
    <t>082-5WF7</t>
  </si>
  <si>
    <t>105-?AB7</t>
  </si>
  <si>
    <t>086-5SC7</t>
  </si>
  <si>
    <t>084-5SF7</t>
  </si>
  <si>
    <t>085-7SF7</t>
  </si>
  <si>
    <t>084-5WC7</t>
  </si>
  <si>
    <t>067-7WF7</t>
  </si>
  <si>
    <t>065-7WH7</t>
  </si>
  <si>
    <t>102-5WB7</t>
  </si>
  <si>
    <t>105-?AC7</t>
  </si>
  <si>
    <t>108-?AF7</t>
  </si>
  <si>
    <t>085-7SH7</t>
  </si>
  <si>
    <t>105-?AF7</t>
  </si>
  <si>
    <t>064-5WK7</t>
  </si>
  <si>
    <t>082-5WH7</t>
  </si>
  <si>
    <t>086-5SF7</t>
  </si>
  <si>
    <t>066-5WH7</t>
  </si>
  <si>
    <t>068-5WF7</t>
  </si>
  <si>
    <t>108-?AB7</t>
  </si>
  <si>
    <t>084-5SH7</t>
  </si>
  <si>
    <t>102-5WC7</t>
  </si>
  <si>
    <t>087-7SF7</t>
  </si>
  <si>
    <t>067-7WH7</t>
  </si>
  <si>
    <t>108-?AC7</t>
  </si>
  <si>
    <t>086-5WC7</t>
  </si>
  <si>
    <t>087-7SH7</t>
  </si>
  <si>
    <t>084-5WF7</t>
  </si>
  <si>
    <t>105-5SC7</t>
  </si>
  <si>
    <t>086-5SH7</t>
  </si>
  <si>
    <t>085-7WF7</t>
  </si>
  <si>
    <t>105-5WB7</t>
  </si>
  <si>
    <t>102-5WF7</t>
  </si>
  <si>
    <t>105-5SF7</t>
  </si>
  <si>
    <t>084-5WH7</t>
  </si>
  <si>
    <t>086-5WF7</t>
  </si>
  <si>
    <t>085-7WH7</t>
  </si>
  <si>
    <t>087-7WF7</t>
  </si>
  <si>
    <t>105-5WC7</t>
  </si>
  <si>
    <t>108-5WB7</t>
  </si>
  <si>
    <t>086-5WH7</t>
  </si>
  <si>
    <t>087-7WH7</t>
  </si>
  <si>
    <t>105-5WF7</t>
  </si>
  <si>
    <t>108-5WC7</t>
  </si>
  <si>
    <t>108-5WF7</t>
  </si>
  <si>
    <t xml:space="preserve">Optimum  power </t>
  </si>
  <si>
    <t>Thermal t. c.</t>
  </si>
  <si>
    <r>
      <t>kg*m</t>
    </r>
    <r>
      <rPr>
        <vertAlign val="superscript"/>
        <sz val="11"/>
        <color theme="0" tint="-0.34998626667073579"/>
        <rFont val="Calibri"/>
        <family val="2"/>
        <charset val="238"/>
        <scheme val="minor"/>
      </rPr>
      <t>2</t>
    </r>
  </si>
  <si>
    <r>
      <t>1/s</t>
    </r>
    <r>
      <rPr>
        <vertAlign val="superscript"/>
        <sz val="11"/>
        <color theme="0" tint="-0.34998626667073579"/>
        <rFont val="Calibri"/>
        <family val="2"/>
        <charset val="238"/>
        <scheme val="minor"/>
      </rPr>
      <t>2</t>
    </r>
  </si>
  <si>
    <r>
      <t>[10</t>
    </r>
    <r>
      <rPr>
        <vertAlign val="superscript"/>
        <sz val="11"/>
        <color rgb="FF0070C0"/>
        <rFont val="Calibri"/>
        <family val="2"/>
        <charset val="238"/>
        <scheme val="minor"/>
      </rPr>
      <t xml:space="preserve">-4 </t>
    </r>
    <r>
      <rPr>
        <sz val="11"/>
        <color rgb="FF0070C0"/>
        <rFont val="Calibri"/>
        <family val="2"/>
        <charset val="238"/>
        <scheme val="minor"/>
      </rPr>
      <t>kgm2]</t>
    </r>
  </si>
  <si>
    <t>Moment obciążenia silnika (tarcie)</t>
  </si>
  <si>
    <t>Moment obciążenia silnika (tarcie i siły pr.)</t>
  </si>
  <si>
    <t>Praca + hamowanie   M5 = MFw - MD + MFt</t>
  </si>
  <si>
    <t>Moment dyn.   MD = (Is + Izr)*ε</t>
  </si>
  <si>
    <t>Rozpędzanie silnika   M1 = MD + MFt</t>
  </si>
  <si>
    <t>Opory tarcia   M2 = MFt</t>
  </si>
  <si>
    <t>Hamowanie silnika   M3 = -MD + MFt</t>
  </si>
  <si>
    <t>Praca   M4 = MFw + MFt</t>
  </si>
  <si>
    <t>Rozpędzanie silnika   M6 = MD + MFt</t>
  </si>
  <si>
    <t>Opory tarcia   M7 = MFt</t>
  </si>
  <si>
    <t>Hamowanie silnika   M8 = - MD + MFt</t>
  </si>
  <si>
    <t>Przerwa   M9 = 0</t>
  </si>
  <si>
    <t>izr</t>
  </si>
  <si>
    <t>Moment zastępczy dla warunku przegrzewania</t>
  </si>
  <si>
    <t>Warunek nieprzegrzewania   Mz &lt; Mn</t>
  </si>
  <si>
    <t>Warunek momentu nominalnego   Mn ≥ Mop</t>
  </si>
  <si>
    <t>Warunek prędkości maks.   nmax ≥ Vsz / i*Sp</t>
  </si>
  <si>
    <t>Warunek momentu maks.   Mmax ≥ M1…9</t>
  </si>
  <si>
    <t>Pmin</t>
  </si>
  <si>
    <t>ilość</t>
  </si>
  <si>
    <t>no.</t>
  </si>
  <si>
    <t>pmin</t>
  </si>
  <si>
    <t>kW</t>
  </si>
  <si>
    <t xml:space="preserve">Pmin </t>
  </si>
  <si>
    <t>Tabela minimalizacji mocy w funkci skoku śruby i przełożenia przekładni pasowej</t>
  </si>
  <si>
    <t>Tabela wyszukiwania wartości najmniejszej mocy</t>
  </si>
  <si>
    <t>Tabela wyszukiwania przełożeń przekładni pasowej dla najmniejszej mocy najbliższych 1</t>
  </si>
  <si>
    <t>Przełożenie</t>
  </si>
  <si>
    <t>Tabela wyszukiwania skoku śruby Sp</t>
  </si>
  <si>
    <t>Sp</t>
  </si>
  <si>
    <t>Skok śruby pociągowej</t>
  </si>
  <si>
    <t>opt.1</t>
  </si>
  <si>
    <t>WYNIKI</t>
  </si>
  <si>
    <t xml:space="preserve">i </t>
  </si>
  <si>
    <t>Tabela przełożeń przekładni pasowych Gates*</t>
  </si>
  <si>
    <t xml:space="preserve">n1,n2 </t>
  </si>
  <si>
    <t>Liczba zębów koła pasowego napędzającego</t>
  </si>
  <si>
    <t>Liczba zębów koła pasowego napędzanego</t>
  </si>
  <si>
    <t>* przełożenie i zostało pobrane z tabeli minimalizacji mocy</t>
  </si>
  <si>
    <t>Tabela średnic śrub pociągowych w zależności od skoku**</t>
  </si>
  <si>
    <t>Warunek wyboczeniowy śruby tocznej</t>
  </si>
  <si>
    <t>Tabela sortująca średnice śrub w rosnącym porządku dla potrzeb 1-wymiarowej tabeli danych</t>
  </si>
  <si>
    <t>Średnica śruby pociągowej</t>
  </si>
  <si>
    <t>Siła ściskająca [N]</t>
  </si>
  <si>
    <t/>
  </si>
  <si>
    <t xml:space="preserve">Q = </t>
  </si>
  <si>
    <t>Długość wyboczeniowa [mm]</t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</si>
  <si>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w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</si>
  <si>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t>Współczynnik wyboczeniowy</t>
  </si>
  <si>
    <t xml:space="preserve">β = </t>
  </si>
  <si>
    <t>Moduł Younga</t>
  </si>
  <si>
    <t xml:space="preserve">E = </t>
  </si>
  <si>
    <t>Granica plastyczności</t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</si>
  <si>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e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</si>
  <si>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t>Współczynnik bezpieczeństwa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</si>
  <si>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w</t>
    </r>
    <r>
      <rPr>
        <sz val="11"/>
        <color theme="1"/>
        <rFont val="Calibri"/>
        <family val="2"/>
        <charset val="238"/>
        <scheme val="minor"/>
      </rPr>
      <t xml:space="preserve"> = </t>
    </r>
  </si>
  <si>
    <r>
      <t>λ ≥ λ</t>
    </r>
    <r>
      <rPr>
        <vertAlign val="subscript"/>
        <sz val="11"/>
        <color theme="1"/>
        <rFont val="Calibri"/>
        <family val="2"/>
        <charset val="238"/>
      </rPr>
      <t>t</t>
    </r>
  </si>
  <si>
    <r>
      <t>d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</rPr>
      <t xml:space="preserve">≤ </t>
    </r>
  </si>
  <si>
    <r>
      <t>d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</rPr>
      <t>≥</t>
    </r>
    <r>
      <rPr>
        <sz val="11"/>
        <color theme="1"/>
        <rFont val="Calibri"/>
        <family val="2"/>
        <charset val="238"/>
        <scheme val="minor"/>
      </rPr>
      <t xml:space="preserve"> </t>
    </r>
  </si>
  <si>
    <r>
      <t>λ &lt; λ</t>
    </r>
    <r>
      <rPr>
        <vertAlign val="subscript"/>
        <sz val="11"/>
        <color theme="1"/>
        <rFont val="Calibri"/>
        <family val="2"/>
        <charset val="238"/>
      </rPr>
      <t>t</t>
    </r>
  </si>
  <si>
    <r>
      <t>d</t>
    </r>
    <r>
      <rPr>
        <vertAlign val="subscript"/>
        <sz val="11"/>
        <color theme="1"/>
        <rFont val="Calibri"/>
        <family val="2"/>
        <charset val="238"/>
        <scheme val="minor"/>
      </rPr>
      <t>r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</rPr>
      <t xml:space="preserve">&gt; </t>
    </r>
  </si>
  <si>
    <r>
      <t>d</t>
    </r>
    <r>
      <rPr>
        <b/>
        <vertAlign val="subscript"/>
        <sz val="12"/>
        <color rgb="FF0070C0"/>
        <rFont val="Calibri"/>
        <family val="2"/>
        <charset val="238"/>
        <scheme val="minor"/>
      </rPr>
      <t>r</t>
    </r>
    <r>
      <rPr>
        <b/>
        <sz val="12"/>
        <color rgb="FF0070C0"/>
        <rFont val="Calibri"/>
        <family val="2"/>
        <charset val="238"/>
        <scheme val="minor"/>
      </rPr>
      <t xml:space="preserve"> </t>
    </r>
    <r>
      <rPr>
        <b/>
        <sz val="12"/>
        <color rgb="FF0070C0"/>
        <rFont val="Calibri"/>
        <family val="2"/>
        <charset val="238"/>
      </rPr>
      <t xml:space="preserve">≤ </t>
    </r>
  </si>
  <si>
    <t>** skok śruby został pobrany z tabel minimalizacji mocy</t>
  </si>
  <si>
    <t>opt.2</t>
  </si>
  <si>
    <t>Wyrównanie momentów bezwładności %</t>
  </si>
  <si>
    <t>Spełnienie warunku momentu nominalnego %</t>
  </si>
  <si>
    <t>Spełnienie warunku prędkości maksymalnej %</t>
  </si>
  <si>
    <t>Siła (przyspieszenie) [N]</t>
  </si>
  <si>
    <t>Fa = mc*a</t>
  </si>
  <si>
    <t xml:space="preserve">Fa = </t>
  </si>
  <si>
    <t>Siła (tarcie) [N]</t>
  </si>
  <si>
    <r>
      <t>T =</t>
    </r>
    <r>
      <rPr>
        <sz val="11"/>
        <color theme="1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</rPr>
      <t>m</t>
    </r>
    <r>
      <rPr>
        <vertAlign val="subscript"/>
        <sz val="11"/>
        <color theme="1"/>
        <rFont val="Calibri"/>
        <family val="2"/>
        <charset val="238"/>
      </rPr>
      <t>c</t>
    </r>
    <r>
      <rPr>
        <sz val="11"/>
        <color theme="1"/>
        <rFont val="Calibri"/>
        <family val="2"/>
        <charset val="238"/>
      </rPr>
      <t>*g</t>
    </r>
    <r>
      <rPr>
        <sz val="11"/>
        <color theme="1"/>
        <rFont val="Calibri"/>
        <family val="2"/>
        <charset val="238"/>
      </rPr>
      <t>*μ</t>
    </r>
  </si>
  <si>
    <t xml:space="preserve">T = </t>
  </si>
  <si>
    <t>Siła (praca) [N]</t>
  </si>
  <si>
    <t>Fwo = Fw + Fp*μ</t>
  </si>
  <si>
    <t xml:space="preserve">Fwo = </t>
  </si>
  <si>
    <t>Siła (zastępcza) [N]</t>
  </si>
  <si>
    <t xml:space="preserve">Fz = </t>
  </si>
  <si>
    <t>(Σ(Fi2*ni*ti) / tc*nśr)1/2</t>
  </si>
  <si>
    <t>Siła (napięcie wstępne) [N]</t>
  </si>
  <si>
    <t>P = 1/3 * Fw</t>
  </si>
  <si>
    <t xml:space="preserve">P = </t>
  </si>
  <si>
    <t>Średnia prędkość obrotowa [obr/min]</t>
  </si>
  <si>
    <t>nśr = 2*(Lsz+Lr / tc) / Sp</t>
  </si>
  <si>
    <t xml:space="preserve">nśr = </t>
  </si>
  <si>
    <t>Długość pracy [lata]</t>
  </si>
  <si>
    <t xml:space="preserve">Ly = </t>
  </si>
  <si>
    <t>Długość pracy [godzin/dzień]</t>
  </si>
  <si>
    <t xml:space="preserve">Ld = </t>
  </si>
  <si>
    <t>Wymagana żywotność [obr]</t>
  </si>
  <si>
    <t xml:space="preserve">L = </t>
  </si>
  <si>
    <t>Nośność dynamiczna [N]</t>
  </si>
  <si>
    <t>Cdyn = (Fz+P) * (L/106)1/3</t>
  </si>
  <si>
    <t xml:space="preserve">Cdyn = </t>
  </si>
  <si>
    <t>Fa+T</t>
  </si>
  <si>
    <t>T</t>
  </si>
  <si>
    <t>Fa-T</t>
  </si>
  <si>
    <t>Fwo+T</t>
  </si>
  <si>
    <t>Fwo-Fa-T</t>
  </si>
  <si>
    <t>Fi2*ni*ti</t>
  </si>
  <si>
    <t>DOBÓR SILNIKA</t>
  </si>
  <si>
    <t>TAK</t>
  </si>
  <si>
    <r>
      <rPr>
        <sz val="11"/>
        <color theme="1"/>
        <rFont val="Calibri"/>
        <family val="2"/>
        <charset val="238"/>
      </rPr>
      <t>ε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2*π*a / i*S</t>
    </r>
    <r>
      <rPr>
        <vertAlign val="subscript"/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</rPr>
      <t xml:space="preserve"> = </t>
    </r>
  </si>
  <si>
    <r>
      <t>1/s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</si>
  <si>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Ft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M</t>
    </r>
    <r>
      <rPr>
        <vertAlign val="subscript"/>
        <sz val="11"/>
        <color theme="1"/>
        <rFont val="Calibri"/>
        <family val="2"/>
        <charset val="238"/>
      </rPr>
      <t>T</t>
    </r>
    <r>
      <rPr>
        <sz val="11"/>
        <color theme="1"/>
        <rFont val="Calibri"/>
        <family val="2"/>
        <charset val="238"/>
      </rPr>
      <t xml:space="preserve"> + m</t>
    </r>
    <r>
      <rPr>
        <vertAlign val="subscript"/>
        <sz val="11"/>
        <color theme="1"/>
        <rFont val="Calibri"/>
        <family val="2"/>
        <charset val="238"/>
      </rPr>
      <t>c</t>
    </r>
    <r>
      <rPr>
        <sz val="11"/>
        <color theme="1"/>
        <rFont val="Calibri"/>
        <family val="2"/>
        <charset val="238"/>
      </rPr>
      <t>*g*μ*i*S</t>
    </r>
    <r>
      <rPr>
        <vertAlign val="subscript"/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</rPr>
      <t xml:space="preserve"> / 2*π*η =</t>
    </r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</si>
  <si>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Fw</t>
    </r>
    <r>
      <rPr>
        <sz val="11"/>
        <color theme="1"/>
        <rFont val="Calibri"/>
        <family val="2"/>
        <charset val="238"/>
        <scheme val="minor"/>
      </rPr>
      <t xml:space="preserve"> =</t>
    </r>
    <r>
      <rPr>
        <sz val="11"/>
        <color theme="1"/>
        <rFont val="Calibri"/>
        <family val="2"/>
        <charset val="238"/>
      </rPr>
      <t xml:space="preserve"> (F</t>
    </r>
    <r>
      <rPr>
        <vertAlign val="subscript"/>
        <sz val="11"/>
        <color theme="1"/>
        <rFont val="Calibri"/>
        <family val="2"/>
        <charset val="238"/>
      </rPr>
      <t>w</t>
    </r>
    <r>
      <rPr>
        <sz val="11"/>
        <color theme="1"/>
        <rFont val="Calibri"/>
        <family val="2"/>
        <charset val="238"/>
      </rPr>
      <t xml:space="preserve"> + F</t>
    </r>
    <r>
      <rPr>
        <vertAlign val="subscript"/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</rPr>
      <t>*μ)*i*S</t>
    </r>
    <r>
      <rPr>
        <vertAlign val="subscript"/>
        <sz val="11"/>
        <color theme="1"/>
        <rFont val="Calibri"/>
        <family val="2"/>
        <charset val="238"/>
      </rPr>
      <t>p</t>
    </r>
    <r>
      <rPr>
        <sz val="11"/>
        <color theme="1"/>
        <rFont val="Calibri"/>
        <family val="2"/>
        <charset val="238"/>
      </rPr>
      <t xml:space="preserve"> / 2*π*η =</t>
    </r>
  </si>
  <si>
    <t>n1,n2</t>
  </si>
  <si>
    <t>i (n1/n2)</t>
  </si>
  <si>
    <t>&lt;----------</t>
  </si>
  <si>
    <t>dmin</t>
  </si>
  <si>
    <t>nśr = Li / ti*Sp</t>
  </si>
  <si>
    <t>Rodzaj siły</t>
  </si>
  <si>
    <t>Wartość sił</t>
  </si>
  <si>
    <t>Prędk. obr. śr. [obr/min]</t>
  </si>
  <si>
    <t>Wypełnienie %</t>
  </si>
  <si>
    <t xml:space="preserve">% wyp = </t>
  </si>
  <si>
    <t>L = Ly*Ld*nśr*wyp</t>
  </si>
  <si>
    <t>Trwałość [lata]</t>
  </si>
  <si>
    <t>1 zmiana (8h)</t>
  </si>
  <si>
    <t>2 zmiany (16h)</t>
  </si>
  <si>
    <t>3 zmiany (24h)</t>
  </si>
  <si>
    <t>Model śruby</t>
  </si>
  <si>
    <t>Wyszukaj w katalogu śruby o podanym Sp i d (sprawdź w tabeli na str. 5 katalogi HIWIN w jakiej kategorii szukać). Można użyć wyszukiwania (Ctrl+F) "d-Sp". Wybierz śrubę o najwyższej nośności dynamicznej i zapisz jej model oraz nośność poniżej. Dostosuj parametry 4, 5 i 6 dla uzyskania wartości najbliższej nośności znalezionej śruby.</t>
  </si>
  <si>
    <t>Nośność dynamiczna śruby [N]</t>
  </si>
  <si>
    <t>Mnożnik</t>
  </si>
  <si>
    <t>min</t>
  </si>
  <si>
    <t>kg*m2</t>
  </si>
  <si>
    <t>1/s2</t>
  </si>
  <si>
    <t>10-4 kg*m2</t>
  </si>
  <si>
    <t>Obliczenia silnika</t>
  </si>
  <si>
    <t>Dobrany silnik</t>
  </si>
  <si>
    <t>1FT7082-5WC7</t>
  </si>
  <si>
    <t>Założenia wstępne (optymalne)</t>
  </si>
  <si>
    <t>Czasy ruchów elementarnych</t>
  </si>
  <si>
    <t xml:space="preserve">Przerwa między cyklami </t>
  </si>
  <si>
    <t xml:space="preserve">Łączny czas </t>
  </si>
  <si>
    <t>Dane projektowe</t>
  </si>
  <si>
    <t>1.</t>
  </si>
  <si>
    <t>2.</t>
  </si>
  <si>
    <t>3.</t>
  </si>
  <si>
    <t>4.</t>
  </si>
  <si>
    <t>5.</t>
  </si>
  <si>
    <t>6.</t>
  </si>
  <si>
    <t xml:space="preserve">Vsz = </t>
  </si>
  <si>
    <t>Vr =</t>
  </si>
  <si>
    <t xml:space="preserve">t1 = Vsz / a = </t>
  </si>
  <si>
    <t>L1 = at12 / 2 =</t>
  </si>
  <si>
    <t xml:space="preserve">t3 = (Vsz - Vr) / a = </t>
  </si>
  <si>
    <t xml:space="preserve">L3 = Vszt3 - at32 / 2 = </t>
  </si>
  <si>
    <t>L2 = Lsz - L1 - L3 =</t>
  </si>
  <si>
    <t xml:space="preserve">t2 = L2 / Vsz = </t>
  </si>
  <si>
    <t xml:space="preserve">t5 = Vr / a = </t>
  </si>
  <si>
    <t xml:space="preserve">L5 = Vrt5 - at52 / 2 = </t>
  </si>
  <si>
    <t xml:space="preserve">L4 = Lr - L5 = </t>
  </si>
  <si>
    <t xml:space="preserve">t4 = L4 / Vr = </t>
  </si>
  <si>
    <t xml:space="preserve">t6 = t1 = </t>
  </si>
  <si>
    <t xml:space="preserve">L6 = L1 = </t>
  </si>
  <si>
    <t xml:space="preserve">t8 = t1 = </t>
  </si>
  <si>
    <t xml:space="preserve">L8 = Vszt8 - at82 / 2 = </t>
  </si>
  <si>
    <t xml:space="preserve">L7 = Lsz + Lr - L6 - L8 = </t>
  </si>
  <si>
    <t xml:space="preserve">t7 = L7 / Vsz = </t>
  </si>
  <si>
    <t xml:space="preserve">tp = </t>
  </si>
  <si>
    <t>tc = t1+ t2 + t3 + t4 + t5 + t6 + t7 + t8 + tp =</t>
  </si>
  <si>
    <t>7 - Ruch z prędkością Vsz na drodze L7</t>
  </si>
  <si>
    <t>8 - Hamowanie z Vsz do zera</t>
  </si>
  <si>
    <t>6 - Rozpędzenie ze spoczynku do Vsz</t>
  </si>
  <si>
    <t>4 - Ruch z prędkością Vr na drodze Lr</t>
  </si>
  <si>
    <t>5 - Hamowanie z Vr do zera</t>
  </si>
  <si>
    <t>2 - Ruch z prędkością Vsz na drodze L2</t>
  </si>
  <si>
    <t>3 - Hamowanie z Vsz do Vr</t>
  </si>
  <si>
    <t>1 - Rozpędzenie ze spoczynku do Vsz</t>
  </si>
  <si>
    <t>Wyrównanie momentów bezwładności</t>
  </si>
  <si>
    <t>Spełnienie warunku momentu nominalnego</t>
  </si>
  <si>
    <t>Spełnienie warunku prędkości maksymalnej</t>
  </si>
  <si>
    <t>Moment dynamiczny</t>
  </si>
  <si>
    <t>1 - Rozpędzanie silnika</t>
  </si>
  <si>
    <t>2 - Opory tarcia</t>
  </si>
  <si>
    <t>3 - Hamowanie silnika</t>
  </si>
  <si>
    <t>4 - Praca</t>
  </si>
  <si>
    <t>5 - Praca + hamowanie</t>
  </si>
  <si>
    <t xml:space="preserve">6 - Rozpędzanie silnika </t>
  </si>
  <si>
    <t xml:space="preserve">7 - Opory tarcia </t>
  </si>
  <si>
    <t>8 - Hamowanie silnika</t>
  </si>
  <si>
    <t>9 - Przerwa</t>
  </si>
  <si>
    <t>MD = (Is + Izr)*ε</t>
  </si>
  <si>
    <t>M1 = MD + MFt</t>
  </si>
  <si>
    <t>M2 = MFt</t>
  </si>
  <si>
    <t>M3 = -MD + MFt</t>
  </si>
  <si>
    <t>M4 = MFw + MFt</t>
  </si>
  <si>
    <t>M5 = MFw - MD + MFt</t>
  </si>
  <si>
    <t>M6 = MD + MFt</t>
  </si>
  <si>
    <t>M7 = MFt</t>
  </si>
  <si>
    <t>M8 = - MD + MFt</t>
  </si>
  <si>
    <t>M9 = 0</t>
  </si>
  <si>
    <t>λ ≥ λt</t>
  </si>
  <si>
    <t>λ &lt; λt</t>
  </si>
  <si>
    <t>7.</t>
  </si>
  <si>
    <t>Nośność dynamiczna śruby</t>
  </si>
  <si>
    <t>Siła (przyspieszenie)</t>
  </si>
  <si>
    <t>Fa = mc*a =</t>
  </si>
  <si>
    <t xml:space="preserve">T = mc*g*μ = </t>
  </si>
  <si>
    <t>Siła (tarcie)</t>
  </si>
  <si>
    <t>Siła (praca)</t>
  </si>
  <si>
    <t xml:space="preserve">Fwo = Fw + Fp*μ = </t>
  </si>
  <si>
    <t>8.</t>
  </si>
  <si>
    <t>Dobór śruby</t>
  </si>
  <si>
    <t>Nośność dynamiczna</t>
  </si>
  <si>
    <t>L = Ly*Ld*nśr*wyp =</t>
  </si>
  <si>
    <t>obr</t>
  </si>
  <si>
    <t>Wypełnienie</t>
  </si>
  <si>
    <t>lata</t>
  </si>
  <si>
    <t>godzin/dobę</t>
  </si>
  <si>
    <t xml:space="preserve">nśr = 2*(Lsz+Lr / tc) / Sp = </t>
  </si>
  <si>
    <t>Średnia prędkość obrotowa</t>
  </si>
  <si>
    <t>Siła (napięcie wstępne)</t>
  </si>
  <si>
    <t>P = 1/3 * Fw =</t>
  </si>
  <si>
    <t>Siła (zastępcza)</t>
  </si>
  <si>
    <t>Fz = (Σ(Fi2*ni*ti) / tc*nśr)1/2 =</t>
  </si>
  <si>
    <t xml:space="preserve">lw = </t>
  </si>
  <si>
    <t>N2*obr</t>
  </si>
  <si>
    <t>-</t>
  </si>
  <si>
    <t>lp</t>
  </si>
  <si>
    <t>Lmax</t>
  </si>
  <si>
    <t>Lsz</t>
  </si>
  <si>
    <t>Lr</t>
  </si>
  <si>
    <t>Vr</t>
  </si>
  <si>
    <t>Vsz</t>
  </si>
  <si>
    <t>Fw</t>
  </si>
  <si>
    <t>Fp</t>
  </si>
  <si>
    <t>A</t>
  </si>
  <si>
    <t>B</t>
  </si>
  <si>
    <t>9.</t>
  </si>
  <si>
    <t>Obliczenia prowadnicy</t>
  </si>
  <si>
    <t xml:space="preserve">L = L*Sp = </t>
  </si>
  <si>
    <t>Żywotność (droga przesuwu)</t>
  </si>
  <si>
    <t>Wymagana żywotność (obroty)</t>
  </si>
  <si>
    <t>Minimalna żywotność prowadnicy (droga przesuwu)</t>
  </si>
  <si>
    <t>H</t>
  </si>
  <si>
    <t>W</t>
  </si>
  <si>
    <t>L</t>
  </si>
  <si>
    <t xml:space="preserve">Wysokość stołu </t>
  </si>
  <si>
    <t>h =</t>
  </si>
  <si>
    <t>H =</t>
  </si>
  <si>
    <t>Cdyn</t>
  </si>
  <si>
    <t>c</t>
  </si>
  <si>
    <t>HGH15CA</t>
  </si>
  <si>
    <t>HGH20CA</t>
  </si>
  <si>
    <t>HGH20HA</t>
  </si>
  <si>
    <t>HGH25CA</t>
  </si>
  <si>
    <t>HGH25HA</t>
  </si>
  <si>
    <t>HGH30CA</t>
  </si>
  <si>
    <t>HGH30HA</t>
  </si>
  <si>
    <t>HGH35CA</t>
  </si>
  <si>
    <t>HGH35HA</t>
  </si>
  <si>
    <t>HGH45CA</t>
  </si>
  <si>
    <t>HGH45HA</t>
  </si>
  <si>
    <t>HGH55CA</t>
  </si>
  <si>
    <t>HGH55HA</t>
  </si>
  <si>
    <t>HGH65CA</t>
  </si>
  <si>
    <t>HGH65HA</t>
  </si>
  <si>
    <t>HGL15CA</t>
  </si>
  <si>
    <t>HGL25CA</t>
  </si>
  <si>
    <t>HGL25HA</t>
  </si>
  <si>
    <t>HGL30CA</t>
  </si>
  <si>
    <t>HGL30HA</t>
  </si>
  <si>
    <t>HGL35CA</t>
  </si>
  <si>
    <t>HGL35HA</t>
  </si>
  <si>
    <t>HGL45CA</t>
  </si>
  <si>
    <t>HGL45HA</t>
  </si>
  <si>
    <t>HGL55CA</t>
  </si>
  <si>
    <t>HGL55HA</t>
  </si>
  <si>
    <t>HGW15CC</t>
  </si>
  <si>
    <t>HGW20CC</t>
  </si>
  <si>
    <t>HGW20HC</t>
  </si>
  <si>
    <t>HGW25CC</t>
  </si>
  <si>
    <t>HGW25HC</t>
  </si>
  <si>
    <t>HGW30CC</t>
  </si>
  <si>
    <t>HGW30HC</t>
  </si>
  <si>
    <t>HGW35CC</t>
  </si>
  <si>
    <t>HGW35HC</t>
  </si>
  <si>
    <t>HGW45CC</t>
  </si>
  <si>
    <t>HGW45HC</t>
  </si>
  <si>
    <t>HGW55CC</t>
  </si>
  <si>
    <t>HGW55HC</t>
  </si>
  <si>
    <t>HGW65CC</t>
  </si>
  <si>
    <t>HGW65HC</t>
  </si>
  <si>
    <t>EGH15SA</t>
  </si>
  <si>
    <t>EGH15CA</t>
  </si>
  <si>
    <t>EGH20SA</t>
  </si>
  <si>
    <t>EGH20CA</t>
  </si>
  <si>
    <t>EGH25SA</t>
  </si>
  <si>
    <t>EGH25CA</t>
  </si>
  <si>
    <t>EGH30SA</t>
  </si>
  <si>
    <t>EGH30CA</t>
  </si>
  <si>
    <t>EGH35SA</t>
  </si>
  <si>
    <t>EGH35CA</t>
  </si>
  <si>
    <t>EGW15SC</t>
  </si>
  <si>
    <t>EGW15CC</t>
  </si>
  <si>
    <t>EGW20SC</t>
  </si>
  <si>
    <t>EGW20CC</t>
  </si>
  <si>
    <t>EGW25SC</t>
  </si>
  <si>
    <t>EGW25CC</t>
  </si>
  <si>
    <t>EGW30SC</t>
  </si>
  <si>
    <t>EGW30CC</t>
  </si>
  <si>
    <t>EGW35SC</t>
  </si>
  <si>
    <t>EGW35CC</t>
  </si>
  <si>
    <t>l =</t>
  </si>
  <si>
    <t>d = A-l =</t>
  </si>
  <si>
    <t>Obciążenie</t>
  </si>
  <si>
    <t>Wysokość wózka</t>
  </si>
  <si>
    <t>Długość wózka</t>
  </si>
  <si>
    <t>Stała prędkość</t>
  </si>
  <si>
    <t>Hamowanie</t>
  </si>
  <si>
    <t xml:space="preserve">W = mc*g+Fp = </t>
  </si>
  <si>
    <t>P1…4 = W/4 =</t>
  </si>
  <si>
    <t>P1 = P3 = W/4 + W*a*(h+H) / 2*g*d =</t>
  </si>
  <si>
    <t>P2 = P4 = W/4 + W*a*(h+H) / 2*g*d =</t>
  </si>
  <si>
    <t>P2 = P4 = W/4 - W*a*(h+H) / 2*g*d =</t>
  </si>
  <si>
    <t>P1 = P3 = W/4 - W*a*(h+H) / 2*g*d =</t>
  </si>
  <si>
    <t>Rozstaw wózków (center-to-center)</t>
  </si>
  <si>
    <t xml:space="preserve">Nośność dynamiczna </t>
  </si>
  <si>
    <t>Cdyn=(L*P^3/50000)^(1/3)</t>
  </si>
  <si>
    <t>Dynamiczny współczynnik bezpieczeństwa</t>
  </si>
  <si>
    <t xml:space="preserve">x = </t>
  </si>
  <si>
    <t>nr. Prow</t>
  </si>
  <si>
    <t>3*Cd - Cd.p</t>
  </si>
  <si>
    <t>10.</t>
  </si>
  <si>
    <t>Dobór prowadnicy</t>
  </si>
  <si>
    <t>Model prowadnicy</t>
  </si>
  <si>
    <t>Nośność prowadnicy</t>
  </si>
  <si>
    <t>Model śruby (Hiwin)</t>
  </si>
  <si>
    <t>Model prowadnicy (Hiwin)</t>
  </si>
  <si>
    <t>11.</t>
  </si>
  <si>
    <t>Obliczenia przekładni pasowej</t>
  </si>
  <si>
    <t>Typ pasa napędowego</t>
  </si>
  <si>
    <t>Gates PowerGrip GT3 - synchroniczny</t>
  </si>
  <si>
    <t xml:space="preserve">Moc obliczeniowa </t>
  </si>
  <si>
    <t xml:space="preserve">PHP = P [HP] * ws = </t>
  </si>
  <si>
    <t>ws =</t>
  </si>
  <si>
    <t>HP</t>
  </si>
  <si>
    <t>Prędkość obrotowa na szybszym wałku</t>
  </si>
  <si>
    <t>n =</t>
  </si>
  <si>
    <t>Podziałka pasa napędowego</t>
  </si>
  <si>
    <t>pt =</t>
  </si>
  <si>
    <t>Motor</t>
  </si>
  <si>
    <t>min [in]</t>
  </si>
  <si>
    <t>min [mm]</t>
  </si>
  <si>
    <t>Minimalna średnica koła pasowego</t>
  </si>
  <si>
    <t>Wybrać obrazek</t>
  </si>
  <si>
    <t xml:space="preserve">ODmin = </t>
  </si>
  <si>
    <t>Wypełnić tabelę z1/z2 (drive selection)</t>
  </si>
  <si>
    <t>z1</t>
  </si>
  <si>
    <t>z2</t>
  </si>
  <si>
    <t>OD1</t>
  </si>
  <si>
    <t>OD2</t>
  </si>
  <si>
    <t>dia.min</t>
  </si>
  <si>
    <t>HP min(z1,z2)</t>
  </si>
  <si>
    <t>Wypełnić tabelę HPmin (width/power), WAŻNE by szerokość pasa nie przekroczyła OD</t>
  </si>
  <si>
    <t>width</t>
  </si>
  <si>
    <t>amin</t>
  </si>
  <si>
    <t>amin(in)</t>
  </si>
  <si>
    <t>V</t>
  </si>
  <si>
    <t>V&lt;33m/s</t>
  </si>
  <si>
    <t>Cmin</t>
  </si>
  <si>
    <t>Wstawić 1 (W JEDNYM RZĘDZIE!!!) tam gdzie wielkość kół pasowych jest największa a cmin spełnione dla wartości z tabeli drive selection)</t>
  </si>
  <si>
    <t>z2 / z1 =</t>
  </si>
  <si>
    <t>Średnica zewnętrzna koła 1</t>
  </si>
  <si>
    <t xml:space="preserve">OD1 = </t>
  </si>
  <si>
    <t>Średnica zewnętrzna koła 2</t>
  </si>
  <si>
    <t>OD2 =</t>
  </si>
  <si>
    <t>Szerokość pasa napędowego</t>
  </si>
  <si>
    <t xml:space="preserve">w = </t>
  </si>
  <si>
    <t>Maksymalna moc przenoszona pasem</t>
  </si>
  <si>
    <t>Pmax =</t>
  </si>
  <si>
    <t>Odległość minimalna osi</t>
  </si>
  <si>
    <t>amin = OD1+OD2/2 + 50mm =</t>
  </si>
  <si>
    <t>V = OD1*i*n / 60000 =</t>
  </si>
  <si>
    <t>Odległość minimalna osi (warunek min. L. zębów)</t>
  </si>
  <si>
    <t>Cmin = OD1-OD2 / 36/z1-3 =</t>
  </si>
  <si>
    <t>Dobrany pas napędowy</t>
  </si>
  <si>
    <t>C =</t>
  </si>
  <si>
    <t>Model pasa (dł.mm-pt dł.in l.z)</t>
  </si>
  <si>
    <t>Odległość osi (in)</t>
  </si>
  <si>
    <t>in</t>
  </si>
  <si>
    <t>Odległość osi (mm)</t>
  </si>
  <si>
    <t>L. zębów w zazębieniu</t>
  </si>
  <si>
    <t>Tim = 0,5-(OD2-OD1)/6C * z1 =</t>
  </si>
  <si>
    <t>Prędkość pasa (&lt;33m/s)</t>
  </si>
  <si>
    <t>Wpisać model pasa z drive selection</t>
  </si>
  <si>
    <t>Dobrane koło pasowe 1</t>
  </si>
  <si>
    <t>Model</t>
  </si>
  <si>
    <t>Dobrane koło pasowe 2</t>
  </si>
  <si>
    <t xml:space="preserve">bmax = </t>
  </si>
  <si>
    <t>Wpisać wielkość otworu z sprocket spec.</t>
  </si>
  <si>
    <t>Średnica otworu w kole (in)</t>
  </si>
  <si>
    <t>Średnica otworu w kole (mm)</t>
  </si>
  <si>
    <t>12.</t>
  </si>
  <si>
    <t>Dobrana przekładnia pasowa</t>
  </si>
  <si>
    <t>Model pasa (Gates)</t>
  </si>
  <si>
    <t>Model koła pasowego 1 (Gates)</t>
  </si>
  <si>
    <t>Model koła pasowego 2 (Gates)</t>
  </si>
  <si>
    <t>50-8B3</t>
  </si>
  <si>
    <t>1064-8MGT P.L. 41.890 133 teeth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</si>
</sst>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00000"/>
    <numFmt numFmtId="165" formatCode="0.00000"/>
    <numFmt numFmtId="166" formatCode="0.0000000"/>
    <numFmt numFmtId="167" formatCode="0.0"/>
    <numFmt numFmtId="168" formatCode="0.000"/>
    <numFmt numFmtId="169" formatCode="0.0000"/>
  </numFmts>
  <fonts count="3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22"/>
      <color theme="0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6"/>
      <color theme="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sz val="11"/>
      <color rgb="FF0070C0"/>
      <name val="Calibri"/>
      <family val="2"/>
      <charset val="238"/>
    </font>
    <font>
      <sz val="11"/>
      <name val="Calibri"/>
      <family val="2"/>
      <charset val="238"/>
    </font>
    <font>
      <sz val="11"/>
      <color theme="0" tint="-0.34998626667073579"/>
      <name val="Calibri"/>
      <family val="2"/>
      <charset val="238"/>
      <scheme val="minor"/>
    </font>
    <font>
      <vertAlign val="superscript"/>
      <sz val="11"/>
      <color theme="0" tint="-0.34998626667073579"/>
      <name val="Calibri"/>
      <family val="2"/>
      <charset val="238"/>
      <scheme val="minor"/>
    </font>
    <font>
      <vertAlign val="superscript"/>
      <sz val="11"/>
      <color rgb="FF0070C0"/>
      <name val="Calibri"/>
      <family val="2"/>
      <charset val="238"/>
      <scheme val="minor"/>
    </font>
    <font>
      <b/>
      <sz val="12"/>
      <color rgb="FF0070C0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b/>
      <vertAlign val="subscript"/>
      <sz val="12"/>
      <color rgb="FF0070C0"/>
      <name val="Calibri"/>
      <family val="2"/>
      <charset val="238"/>
      <scheme val="minor"/>
    </font>
    <font>
      <b/>
      <sz val="12"/>
      <color rgb="FF0070C0"/>
      <name val="Calibri"/>
      <family val="2"/>
      <charset val="238"/>
    </font>
    <font>
      <b/>
      <sz val="11"/>
      <color theme="5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0"/>
      <color theme="0" tint="-0.34998626667073579"/>
      <name val="Calibri"/>
      <family val="2"/>
      <charset val="238"/>
      <scheme val="minor"/>
    </font>
    <font>
      <sz val="12"/>
      <color rgb="FF0070C0"/>
      <name val="Calibri"/>
      <family val="2"/>
      <charset val="238"/>
      <scheme val="minor"/>
    </font>
    <font>
      <b/>
      <sz val="28"/>
      <color theme="5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b/>
      <sz val="12"/>
      <color theme="5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/>
      <diagonal/>
    </border>
    <border>
      <left/>
      <right/>
      <top style="dotted">
        <color theme="0" tint="-0.499984740745262"/>
      </top>
      <bottom/>
      <diagonal/>
    </border>
    <border>
      <left/>
      <right style="dotted">
        <color theme="0" tint="-0.499984740745262"/>
      </right>
      <top style="dotted">
        <color theme="0" tint="-0.499984740745262"/>
      </top>
      <bottom/>
      <diagonal/>
    </border>
    <border>
      <left style="dotted">
        <color theme="0" tint="-0.499984740745262"/>
      </left>
      <right/>
      <top/>
      <bottom/>
      <diagonal/>
    </border>
    <border>
      <left/>
      <right style="dotted">
        <color theme="0" tint="-0.499984740745262"/>
      </right>
      <top/>
      <bottom/>
      <diagonal/>
    </border>
    <border>
      <left style="dotted">
        <color theme="0" tint="-0.499984740745262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dotted">
        <color theme="0" tint="-0.499984740745262"/>
      </right>
      <top/>
      <bottom style="dotted">
        <color theme="0" tint="-0.499984740745262"/>
      </bottom>
      <diagonal/>
    </border>
  </borders>
  <cellStyleXfs count="1">
    <xf numFmtId="0" fontId="0" fillId="0" borderId="0"/>
  </cellStyleXfs>
  <cellXfs count="283">
    <xf numFmtId="0" fontId="0" fillId="0" borderId="0" xfId="0"/>
    <xf numFmtId="0" fontId="0" fillId="0" borderId="0" xfId="0" applyFont="1"/>
    <xf numFmtId="0" fontId="0" fillId="3" borderId="0" xfId="0" applyFont="1" applyFill="1"/>
    <xf numFmtId="0" fontId="0" fillId="4" borderId="0" xfId="0" applyFont="1" applyFill="1" applyBorder="1"/>
    <xf numFmtId="0" fontId="3" fillId="3" borderId="0" xfId="0" applyFont="1" applyFill="1" applyAlignment="1">
      <alignment horizontal="right" vertical="center" textRotation="90" wrapText="1"/>
    </xf>
    <xf numFmtId="0" fontId="0" fillId="3" borderId="0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center"/>
    </xf>
    <xf numFmtId="0" fontId="0" fillId="3" borderId="0" xfId="0" applyFont="1" applyFill="1" applyBorder="1"/>
    <xf numFmtId="0" fontId="0" fillId="3" borderId="0" xfId="0" applyFill="1"/>
    <xf numFmtId="0" fontId="4" fillId="3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0" fillId="4" borderId="0" xfId="0" applyFill="1"/>
    <xf numFmtId="0" fontId="0" fillId="4" borderId="0" xfId="0" applyFill="1" applyAlignment="1">
      <alignment horizontal="center"/>
    </xf>
    <xf numFmtId="0" fontId="1" fillId="4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right"/>
    </xf>
    <xf numFmtId="0" fontId="0" fillId="3" borderId="0" xfId="0" applyFill="1" applyBorder="1"/>
    <xf numFmtId="0" fontId="0" fillId="0" borderId="0" xfId="0" applyFont="1" applyBorder="1"/>
    <xf numFmtId="0" fontId="0" fillId="3" borderId="0" xfId="0" applyFill="1" applyBorder="1" applyAlignment="1">
      <alignment horizontal="left"/>
    </xf>
    <xf numFmtId="164" fontId="0" fillId="4" borderId="0" xfId="0" applyNumberFormat="1" applyFill="1"/>
    <xf numFmtId="0" fontId="1" fillId="4" borderId="0" xfId="0" applyFont="1" applyFill="1"/>
    <xf numFmtId="0" fontId="1" fillId="4" borderId="0" xfId="0" applyFont="1" applyFill="1" applyBorder="1" applyAlignment="1">
      <alignment horizontal="right"/>
    </xf>
    <xf numFmtId="2" fontId="1" fillId="4" borderId="0" xfId="0" applyNumberFormat="1" applyFont="1" applyFill="1" applyAlignment="1">
      <alignment horizontal="center"/>
    </xf>
    <xf numFmtId="0" fontId="3" fillId="3" borderId="0" xfId="0" applyFont="1" applyFill="1" applyAlignment="1">
      <alignment vertical="center" textRotation="90" wrapText="1"/>
    </xf>
    <xf numFmtId="0" fontId="0" fillId="0" borderId="0" xfId="0" applyFont="1" applyFill="1" applyBorder="1" applyAlignment="1">
      <alignment horizontal="right"/>
    </xf>
    <xf numFmtId="0" fontId="0" fillId="4" borderId="0" xfId="0" applyFont="1" applyFill="1"/>
    <xf numFmtId="0" fontId="3" fillId="3" borderId="0" xfId="0" applyFont="1" applyFill="1" applyAlignment="1">
      <alignment textRotation="90" wrapText="1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0" fillId="0" borderId="0" xfId="0" applyFont="1" applyFill="1" applyBorder="1"/>
    <xf numFmtId="0" fontId="10" fillId="3" borderId="0" xfId="0" applyFont="1" applyFill="1" applyBorder="1"/>
    <xf numFmtId="0" fontId="1" fillId="4" borderId="0" xfId="0" applyFont="1" applyFill="1" applyAlignment="1">
      <alignment horizontal="center"/>
    </xf>
    <xf numFmtId="0" fontId="0" fillId="4" borderId="0" xfId="0" applyFill="1" applyBorder="1" applyAlignment="1"/>
    <xf numFmtId="2" fontId="1" fillId="4" borderId="0" xfId="0" applyNumberFormat="1" applyFont="1" applyFill="1" applyBorder="1" applyAlignment="1">
      <alignment horizontal="center"/>
    </xf>
    <xf numFmtId="166" fontId="1" fillId="4" borderId="0" xfId="0" applyNumberFormat="1" applyFont="1" applyFill="1"/>
    <xf numFmtId="166" fontId="0" fillId="3" borderId="0" xfId="0" applyNumberFormat="1" applyFill="1"/>
    <xf numFmtId="166" fontId="0" fillId="4" borderId="0" xfId="0" applyNumberFormat="1" applyFill="1"/>
    <xf numFmtId="0" fontId="0" fillId="4" borderId="0" xfId="0" applyFill="1" applyBorder="1" applyAlignment="1">
      <alignment horizontal="right"/>
    </xf>
    <xf numFmtId="0" fontId="15" fillId="4" borderId="0" xfId="0" applyFont="1" applyFill="1" applyBorder="1" applyAlignment="1">
      <alignment horizontal="right"/>
    </xf>
    <xf numFmtId="0" fontId="0" fillId="4" borderId="0" xfId="0" applyFill="1" applyAlignment="1">
      <alignment horizontal="right"/>
    </xf>
    <xf numFmtId="0" fontId="10" fillId="3" borderId="0" xfId="0" applyFont="1" applyFill="1" applyAlignment="1"/>
    <xf numFmtId="0" fontId="1" fillId="3" borderId="0" xfId="0" applyFont="1" applyFill="1"/>
    <xf numFmtId="0" fontId="0" fillId="3" borderId="0" xfId="0" applyFont="1" applyFill="1" applyBorder="1" applyAlignment="1">
      <alignment horizontal="left"/>
    </xf>
    <xf numFmtId="0" fontId="13" fillId="3" borderId="0" xfId="0" applyFont="1" applyFill="1" applyAlignment="1">
      <alignment horizontal="center" vertical="center" wrapText="1"/>
    </xf>
    <xf numFmtId="0" fontId="19" fillId="4" borderId="0" xfId="0" applyFont="1" applyFill="1" applyBorder="1" applyAlignment="1">
      <alignment horizontal="right"/>
    </xf>
    <xf numFmtId="0" fontId="10" fillId="3" borderId="0" xfId="0" applyFont="1" applyFill="1" applyBorder="1" applyAlignment="1">
      <alignment horizontal="right"/>
    </xf>
    <xf numFmtId="0" fontId="10" fillId="3" borderId="0" xfId="0" applyFont="1" applyFill="1" applyAlignment="1">
      <alignment horizontal="right"/>
    </xf>
    <xf numFmtId="165" fontId="1" fillId="4" borderId="0" xfId="0" applyNumberFormat="1" applyFont="1" applyFill="1" applyBorder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18" fillId="3" borderId="0" xfId="0" applyFont="1" applyFill="1" applyBorder="1" applyAlignment="1">
      <alignment horizontal="right"/>
    </xf>
    <xf numFmtId="0" fontId="15" fillId="3" borderId="0" xfId="0" applyFont="1" applyFill="1" applyBorder="1" applyAlignment="1">
      <alignment horizontal="right"/>
    </xf>
    <xf numFmtId="0" fontId="20" fillId="3" borderId="0" xfId="0" applyFont="1" applyFill="1" applyBorder="1" applyAlignment="1">
      <alignment horizontal="right"/>
    </xf>
    <xf numFmtId="0" fontId="20" fillId="3" borderId="0" xfId="0" applyFont="1" applyFill="1" applyAlignment="1">
      <alignment horizontal="left"/>
    </xf>
    <xf numFmtId="0" fontId="20" fillId="3" borderId="0" xfId="0" applyFont="1" applyFill="1" applyBorder="1" applyAlignment="1">
      <alignment horizontal="left"/>
    </xf>
    <xf numFmtId="0" fontId="20" fillId="3" borderId="0" xfId="0" applyFont="1" applyFill="1"/>
    <xf numFmtId="0" fontId="2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/>
    </xf>
    <xf numFmtId="0" fontId="20" fillId="3" borderId="0" xfId="0" applyFont="1" applyFill="1" applyBorder="1"/>
    <xf numFmtId="0" fontId="20" fillId="3" borderId="0" xfId="0" applyFont="1" applyFill="1" applyBorder="1" applyAlignment="1"/>
    <xf numFmtId="0" fontId="0" fillId="3" borderId="0" xfId="0" applyFill="1" applyBorder="1" applyAlignment="1">
      <alignment vertical="center"/>
    </xf>
    <xf numFmtId="0" fontId="14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23" fillId="3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center"/>
    </xf>
    <xf numFmtId="0" fontId="24" fillId="3" borderId="0" xfId="0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167" fontId="11" fillId="3" borderId="3" xfId="0" applyNumberFormat="1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168" fontId="11" fillId="3" borderId="0" xfId="0" applyNumberFormat="1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1" xfId="0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23" fillId="3" borderId="0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 vertical="center"/>
    </xf>
    <xf numFmtId="2" fontId="20" fillId="3" borderId="0" xfId="0" applyNumberFormat="1" applyFont="1" applyFill="1" applyBorder="1" applyAlignment="1">
      <alignment horizontal="center"/>
    </xf>
    <xf numFmtId="2" fontId="9" fillId="3" borderId="0" xfId="0" applyNumberFormat="1" applyFont="1" applyFill="1" applyBorder="1" applyAlignment="1">
      <alignment horizontal="center"/>
    </xf>
    <xf numFmtId="2" fontId="20" fillId="4" borderId="0" xfId="0" applyNumberFormat="1" applyFont="1" applyFill="1" applyBorder="1" applyAlignment="1">
      <alignment horizontal="center"/>
    </xf>
    <xf numFmtId="2" fontId="9" fillId="4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20" fillId="3" borderId="0" xfId="0" applyNumberFormat="1" applyFont="1" applyFill="1" applyBorder="1" applyAlignment="1">
      <alignment textRotation="90" wrapText="1"/>
    </xf>
    <xf numFmtId="167" fontId="11" fillId="3" borderId="0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/>
    <xf numFmtId="0" fontId="9" fillId="3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23" fillId="3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23" fillId="3" borderId="5" xfId="0" applyFon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23" fillId="3" borderId="6" xfId="0" applyFont="1" applyFill="1" applyBorder="1" applyAlignment="1">
      <alignment horizontal="center"/>
    </xf>
    <xf numFmtId="0" fontId="23" fillId="3" borderId="7" xfId="0" applyFont="1" applyFill="1" applyBorder="1" applyAlignment="1">
      <alignment horizontal="center"/>
    </xf>
    <xf numFmtId="0" fontId="0" fillId="4" borderId="0" xfId="0" applyFill="1" applyBorder="1"/>
    <xf numFmtId="0" fontId="23" fillId="3" borderId="0" xfId="0" applyFont="1" applyFill="1" applyBorder="1" applyAlignment="1">
      <alignment horizontal="right"/>
    </xf>
    <xf numFmtId="0" fontId="9" fillId="3" borderId="0" xfId="0" applyFont="1" applyFill="1" applyBorder="1" applyAlignment="1">
      <alignment vertical="center" textRotation="90"/>
    </xf>
    <xf numFmtId="0" fontId="10" fillId="3" borderId="0" xfId="0" applyFont="1" applyFill="1"/>
    <xf numFmtId="0" fontId="10" fillId="3" borderId="0" xfId="0" applyFont="1" applyFill="1" applyAlignment="1">
      <alignment horizontal="left"/>
    </xf>
    <xf numFmtId="2" fontId="10" fillId="3" borderId="0" xfId="0" applyNumberFormat="1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 vertical="center" wrapText="1"/>
    </xf>
    <xf numFmtId="2" fontId="2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0" fontId="11" fillId="0" borderId="1" xfId="0" applyFont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0" fillId="4" borderId="0" xfId="0" applyFill="1" applyBorder="1" applyAlignment="1">
      <alignment horizontal="right"/>
    </xf>
    <xf numFmtId="0" fontId="0" fillId="4" borderId="0" xfId="0" applyFill="1" applyBorder="1" applyAlignment="1">
      <alignment horizontal="left"/>
    </xf>
    <xf numFmtId="0" fontId="11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2" fontId="0" fillId="0" borderId="0" xfId="0" applyNumberFormat="1" applyBorder="1"/>
    <xf numFmtId="0" fontId="0" fillId="4" borderId="0" xfId="0" applyFill="1" applyBorder="1" applyAlignment="1">
      <alignment horizontal="right"/>
    </xf>
    <xf numFmtId="0" fontId="0" fillId="4" borderId="0" xfId="0" applyFill="1" applyBorder="1" applyAlignment="1">
      <alignment horizontal="left"/>
    </xf>
    <xf numFmtId="0" fontId="20" fillId="3" borderId="0" xfId="0" applyNumberFormat="1" applyFont="1" applyFill="1" applyBorder="1" applyAlignment="1">
      <alignment horizontal="center"/>
    </xf>
    <xf numFmtId="0" fontId="20" fillId="3" borderId="3" xfId="0" applyNumberFormat="1" applyFont="1" applyFill="1" applyBorder="1" applyAlignment="1">
      <alignment horizontal="center"/>
    </xf>
    <xf numFmtId="3" fontId="20" fillId="3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2" fontId="20" fillId="3" borderId="8" xfId="0" applyNumberFormat="1" applyFont="1" applyFill="1" applyBorder="1" applyAlignment="1">
      <alignment horizontal="center"/>
    </xf>
    <xf numFmtId="1" fontId="20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/>
    </xf>
    <xf numFmtId="2" fontId="20" fillId="3" borderId="3" xfId="0" applyNumberFormat="1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0" xfId="0" applyFont="1" applyFill="1" applyAlignment="1">
      <alignment horizontal="center" vertical="center" wrapText="1"/>
    </xf>
    <xf numFmtId="0" fontId="0" fillId="4" borderId="0" xfId="0" applyFont="1" applyFill="1" applyBorder="1" applyAlignment="1"/>
    <xf numFmtId="169" fontId="10" fillId="3" borderId="0" xfId="0" applyNumberFormat="1" applyFont="1" applyFill="1" applyBorder="1" applyAlignment="1">
      <alignment horizontal="center"/>
    </xf>
    <xf numFmtId="0" fontId="20" fillId="3" borderId="0" xfId="0" applyFont="1" applyFill="1" applyAlignment="1">
      <alignment textRotation="90"/>
    </xf>
    <xf numFmtId="0" fontId="10" fillId="3" borderId="8" xfId="0" applyFont="1" applyFill="1" applyBorder="1" applyAlignment="1">
      <alignment horizontal="center"/>
    </xf>
    <xf numFmtId="2" fontId="10" fillId="3" borderId="8" xfId="0" applyNumberFormat="1" applyFont="1" applyFill="1" applyBorder="1" applyAlignment="1">
      <alignment horizontal="center"/>
    </xf>
    <xf numFmtId="0" fontId="20" fillId="3" borderId="8" xfId="0" applyFont="1" applyFill="1" applyBorder="1" applyAlignment="1">
      <alignment horizontal="center"/>
    </xf>
    <xf numFmtId="165" fontId="20" fillId="3" borderId="8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center"/>
    </xf>
    <xf numFmtId="0" fontId="10" fillId="3" borderId="0" xfId="0" applyFont="1" applyFill="1" applyBorder="1" applyAlignment="1"/>
    <xf numFmtId="169" fontId="10" fillId="3" borderId="8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169" fontId="30" fillId="3" borderId="0" xfId="0" applyNumberFormat="1" applyFont="1" applyFill="1" applyBorder="1" applyAlignment="1">
      <alignment horizontal="center"/>
    </xf>
    <xf numFmtId="2" fontId="20" fillId="0" borderId="3" xfId="0" applyNumberFormat="1" applyFont="1" applyBorder="1" applyAlignment="1">
      <alignment horizontal="center"/>
    </xf>
    <xf numFmtId="2" fontId="20" fillId="0" borderId="2" xfId="0" applyNumberFormat="1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10" fillId="0" borderId="0" xfId="0" applyFont="1" applyBorder="1"/>
    <xf numFmtId="0" fontId="20" fillId="0" borderId="0" xfId="0" applyFont="1" applyBorder="1"/>
    <xf numFmtId="0" fontId="15" fillId="4" borderId="0" xfId="0" applyFont="1" applyFill="1" applyBorder="1" applyAlignment="1">
      <alignment horizontal="left"/>
    </xf>
    <xf numFmtId="14" fontId="0" fillId="4" borderId="0" xfId="0" applyNumberFormat="1" applyFill="1" applyBorder="1" applyAlignment="1">
      <alignment horizontal="left"/>
    </xf>
    <xf numFmtId="2" fontId="0" fillId="4" borderId="0" xfId="0" applyNumberFormat="1" applyFill="1" applyBorder="1" applyAlignment="1">
      <alignment horizontal="left"/>
    </xf>
    <xf numFmtId="0" fontId="1" fillId="4" borderId="0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right"/>
    </xf>
    <xf numFmtId="0" fontId="20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10" fillId="0" borderId="3" xfId="0" applyFont="1" applyBorder="1"/>
    <xf numFmtId="0" fontId="0" fillId="0" borderId="9" xfId="0" applyFont="1" applyBorder="1"/>
    <xf numFmtId="0" fontId="0" fillId="0" borderId="10" xfId="0" applyBorder="1"/>
    <xf numFmtId="0" fontId="10" fillId="0" borderId="9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8" fillId="0" borderId="0" xfId="0" applyFont="1"/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0" fontId="8" fillId="3" borderId="0" xfId="0" applyFont="1" applyFill="1" applyBorder="1" applyAlignment="1">
      <alignment horizontal="left"/>
    </xf>
    <xf numFmtId="0" fontId="8" fillId="4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0" fillId="0" borderId="0" xfId="0" applyFont="1" applyAlignment="1">
      <alignment horizontal="center"/>
    </xf>
    <xf numFmtId="0" fontId="34" fillId="3" borderId="0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center"/>
    </xf>
    <xf numFmtId="0" fontId="36" fillId="0" borderId="3" xfId="0" applyFont="1" applyBorder="1" applyAlignment="1">
      <alignment horizontal="center"/>
    </xf>
    <xf numFmtId="168" fontId="36" fillId="0" borderId="0" xfId="0" applyNumberFormat="1" applyFont="1" applyAlignment="1">
      <alignment horizontal="center"/>
    </xf>
    <xf numFmtId="168" fontId="36" fillId="0" borderId="3" xfId="0" applyNumberFormat="1" applyFont="1" applyBorder="1" applyAlignment="1">
      <alignment horizontal="center"/>
    </xf>
    <xf numFmtId="0" fontId="0" fillId="0" borderId="0" xfId="0" applyFont="1" applyFill="1"/>
    <xf numFmtId="0" fontId="27" fillId="4" borderId="0" xfId="0" applyFont="1" applyFill="1" applyAlignment="1">
      <alignment horizontal="left"/>
    </xf>
    <xf numFmtId="0" fontId="36" fillId="0" borderId="2" xfId="0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36" fillId="0" borderId="4" xfId="0" applyFont="1" applyBorder="1"/>
    <xf numFmtId="0" fontId="36" fillId="0" borderId="0" xfId="0" applyFont="1" applyBorder="1"/>
    <xf numFmtId="0" fontId="37" fillId="0" borderId="0" xfId="0" applyFont="1" applyAlignment="1">
      <alignment horizontal="center"/>
    </xf>
    <xf numFmtId="0" fontId="31" fillId="0" borderId="0" xfId="0" applyFont="1" applyFill="1" applyAlignment="1">
      <alignment vertical="center" wrapText="1"/>
    </xf>
    <xf numFmtId="0" fontId="0" fillId="0" borderId="0" xfId="0" applyFill="1" applyBorder="1" applyAlignment="1">
      <alignment horizontal="left"/>
    </xf>
    <xf numFmtId="168" fontId="0" fillId="0" borderId="0" xfId="0" applyNumberForma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68" fontId="0" fillId="0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31" fillId="3" borderId="0" xfId="0" applyFont="1" applyFill="1" applyAlignment="1">
      <alignment horizontal="center" vertical="center" wrapText="1"/>
    </xf>
    <xf numFmtId="0" fontId="0" fillId="4" borderId="0" xfId="0" applyFill="1" applyBorder="1" applyAlignment="1">
      <alignment horizontal="right"/>
    </xf>
    <xf numFmtId="0" fontId="0" fillId="4" borderId="0" xfId="0" applyFill="1" applyBorder="1" applyAlignment="1">
      <alignment horizontal="left"/>
    </xf>
    <xf numFmtId="0" fontId="10" fillId="4" borderId="0" xfId="0" applyFont="1" applyFill="1"/>
    <xf numFmtId="0" fontId="37" fillId="3" borderId="0" xfId="0" applyFont="1" applyFill="1" applyAlignment="1">
      <alignment horizontal="center"/>
    </xf>
    <xf numFmtId="0" fontId="10" fillId="0" borderId="3" xfId="0" applyFont="1" applyBorder="1" applyAlignment="1">
      <alignment horizontal="center"/>
    </xf>
    <xf numFmtId="0" fontId="36" fillId="0" borderId="3" xfId="0" applyFont="1" applyBorder="1"/>
    <xf numFmtId="0" fontId="36" fillId="0" borderId="0" xfId="0" applyFont="1" applyFill="1" applyBorder="1"/>
    <xf numFmtId="0" fontId="37" fillId="0" borderId="0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0" xfId="0" applyFont="1"/>
    <xf numFmtId="0" fontId="31" fillId="3" borderId="0" xfId="0" applyFont="1" applyFill="1" applyAlignment="1">
      <alignment vertical="center" wrapText="1"/>
    </xf>
    <xf numFmtId="0" fontId="28" fillId="0" borderId="0" xfId="0" applyFont="1" applyAlignment="1"/>
    <xf numFmtId="0" fontId="37" fillId="0" borderId="4" xfId="0" applyFont="1" applyBorder="1" applyAlignment="1">
      <alignment horizontal="center"/>
    </xf>
    <xf numFmtId="0" fontId="0" fillId="0" borderId="2" xfId="0" applyFont="1" applyBorder="1"/>
    <xf numFmtId="0" fontId="37" fillId="0" borderId="2" xfId="0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3" xfId="0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68" fontId="0" fillId="0" borderId="0" xfId="0" applyNumberFormat="1" applyFont="1"/>
    <xf numFmtId="0" fontId="0" fillId="3" borderId="12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28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right" vertical="center"/>
    </xf>
    <xf numFmtId="0" fontId="33" fillId="3" borderId="0" xfId="0" applyFont="1" applyFill="1" applyBorder="1" applyAlignment="1">
      <alignment horizontal="left"/>
    </xf>
    <xf numFmtId="2" fontId="8" fillId="4" borderId="0" xfId="0" applyNumberFormat="1" applyFont="1" applyFill="1" applyBorder="1" applyAlignment="1">
      <alignment horizontal="left"/>
    </xf>
    <xf numFmtId="0" fontId="8" fillId="3" borderId="16" xfId="0" applyFont="1" applyFill="1" applyBorder="1" applyAlignment="1">
      <alignment horizontal="right"/>
    </xf>
    <xf numFmtId="2" fontId="0" fillId="3" borderId="0" xfId="0" applyNumberFormat="1" applyFill="1" applyBorder="1" applyAlignment="1">
      <alignment horizontal="left"/>
    </xf>
    <xf numFmtId="2" fontId="0" fillId="3" borderId="16" xfId="0" applyNumberFormat="1" applyFill="1" applyBorder="1" applyAlignment="1">
      <alignment horizontal="left"/>
    </xf>
    <xf numFmtId="0" fontId="32" fillId="3" borderId="0" xfId="0" applyFont="1" applyFill="1" applyBorder="1" applyAlignment="1">
      <alignment horizontal="right"/>
    </xf>
    <xf numFmtId="2" fontId="0" fillId="3" borderId="0" xfId="0" applyNumberFormat="1" applyFill="1" applyBorder="1" applyAlignment="1">
      <alignment horizontal="right"/>
    </xf>
    <xf numFmtId="2" fontId="0" fillId="4" borderId="0" xfId="0" applyNumberFormat="1" applyFill="1" applyBorder="1" applyAlignment="1">
      <alignment horizontal="right"/>
    </xf>
    <xf numFmtId="0" fontId="38" fillId="3" borderId="0" xfId="0" applyFont="1" applyFill="1" applyBorder="1" applyAlignment="1">
      <alignment horizontal="left"/>
    </xf>
    <xf numFmtId="0" fontId="38" fillId="4" borderId="0" xfId="0" applyFont="1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2" fontId="28" fillId="3" borderId="0" xfId="0" applyNumberFormat="1" applyFont="1" applyFill="1" applyAlignment="1">
      <alignment horizontal="left"/>
    </xf>
    <xf numFmtId="0" fontId="8" fillId="3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35" fillId="3" borderId="0" xfId="0" applyFont="1" applyFill="1" applyBorder="1" applyAlignment="1">
      <alignment horizontal="left"/>
    </xf>
    <xf numFmtId="0" fontId="0" fillId="4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31" fillId="3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0" fillId="3" borderId="0" xfId="0" applyFont="1" applyFill="1" applyAlignment="1">
      <alignment horizontal="center" textRotation="90"/>
    </xf>
    <xf numFmtId="0" fontId="10" fillId="0" borderId="0" xfId="0" applyFont="1" applyAlignment="1">
      <alignment horizontal="center" textRotation="90"/>
    </xf>
    <xf numFmtId="0" fontId="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8" fillId="0" borderId="0" xfId="0" applyFont="1" applyAlignment="1">
      <alignment horizontal="left" vertical="top" wrapText="1"/>
    </xf>
    <xf numFmtId="0" fontId="0" fillId="4" borderId="0" xfId="0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0" fontId="11" fillId="4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right" vertical="center" textRotation="90"/>
    </xf>
    <xf numFmtId="0" fontId="15" fillId="4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 textRotation="90"/>
    </xf>
    <xf numFmtId="0" fontId="10" fillId="3" borderId="0" xfId="0" applyFont="1" applyFill="1" applyBorder="1" applyAlignment="1">
      <alignment horizontal="center" textRotation="90"/>
    </xf>
    <xf numFmtId="0" fontId="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 textRotation="90" wrapText="1"/>
    </xf>
    <xf numFmtId="0" fontId="2" fillId="3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right"/>
    </xf>
    <xf numFmtId="0" fontId="29" fillId="3" borderId="0" xfId="0" applyFont="1" applyFill="1" applyBorder="1" applyAlignment="1">
      <alignment horizontal="center" textRotation="90" wrapText="1"/>
    </xf>
    <xf numFmtId="0" fontId="20" fillId="3" borderId="0" xfId="0" applyFont="1" applyFill="1" applyAlignment="1">
      <alignment horizontal="center" textRotation="90"/>
    </xf>
    <xf numFmtId="0" fontId="0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 textRotation="90"/>
    </xf>
    <xf numFmtId="0" fontId="0" fillId="4" borderId="0" xfId="0" applyFill="1" applyBorder="1" applyAlignment="1">
      <alignment horizontal="right"/>
    </xf>
    <xf numFmtId="0" fontId="0" fillId="4" borderId="0" xfId="0" applyFill="1" applyBorder="1" applyAlignment="1">
      <alignment horizontal="left"/>
    </xf>
    <xf numFmtId="0" fontId="31" fillId="3" borderId="0" xfId="0" applyFont="1" applyFill="1" applyAlignment="1">
      <alignment horizontal="left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wrapText="1"/>
    </xf>
    <xf numFmtId="0" fontId="28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textRotation="90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Nośność dynamiczna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OBLICZENIA!$B$655:$D$655</c:f>
              <c:strCache>
                <c:ptCount val="3"/>
                <c:pt idx="1">
                  <c:v>1 zmiana (8h)</c:v>
                </c:pt>
                <c:pt idx="2">
                  <c:v>7,2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OBLICZENIA!$E$653:$N$654</c:f>
              <c:multiLvlStrCache>
                <c:ptCount val="10"/>
                <c:lvl>
                  <c:pt idx="0">
                    <c:v>3</c:v>
                  </c:pt>
                  <c:pt idx="1">
                    <c:v>6</c:v>
                  </c:pt>
                  <c:pt idx="2">
                    <c:v>9</c:v>
                  </c:pt>
                  <c:pt idx="3">
                    <c:v>12</c:v>
                  </c:pt>
                  <c:pt idx="4">
                    <c:v>15</c:v>
                  </c:pt>
                  <c:pt idx="5">
                    <c:v>18</c:v>
                  </c:pt>
                  <c:pt idx="6">
                    <c:v>21</c:v>
                  </c:pt>
                  <c:pt idx="7">
                    <c:v>24</c:v>
                  </c:pt>
                  <c:pt idx="8">
                    <c:v>27</c:v>
                  </c:pt>
                  <c:pt idx="9">
                    <c:v>30</c:v>
                  </c:pt>
                </c:lvl>
                <c:lvl>
                  <c:pt idx="0">
                    <c:v>Trwałość [lata]</c:v>
                  </c:pt>
                </c:lvl>
              </c:multiLvlStrCache>
            </c:multiLvlStrRef>
          </c:cat>
          <c:val>
            <c:numRef>
              <c:f>OBLICZENIA!$E$655:$N$655</c:f>
              <c:numCache>
                <c:formatCode>General</c:formatCode>
                <c:ptCount val="10"/>
                <c:pt idx="0">
                  <c:v>18499.41176907481</c:v>
                </c:pt>
                <c:pt idx="1">
                  <c:v>23302.836024950808</c:v>
                </c:pt>
                <c:pt idx="2">
                  <c:v>26673.194290187144</c:v>
                </c:pt>
                <c:pt idx="3">
                  <c:v>29359.733630084094</c:v>
                </c:pt>
                <c:pt idx="4">
                  <c:v>31622.772029337659</c:v>
                </c:pt>
                <c:pt idx="5">
                  <c:v>33606.118954142519</c:v>
                </c:pt>
                <c:pt idx="6">
                  <c:v>35375.183912052751</c:v>
                </c:pt>
                <c:pt idx="7">
                  <c:v>36987.006602328911</c:v>
                </c:pt>
                <c:pt idx="8">
                  <c:v>38467.581708271624</c:v>
                </c:pt>
                <c:pt idx="9">
                  <c:v>39842.196135789338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D-4AC5-942D-700AAC31EDD9}"/>
            </c:ext>
          </c:extLst>
        </c:ser>
        <c:ser>
          <c:idx val="1"/>
          <c:order val="1"/>
          <c:tx>
            <c:strRef>
              <c:f>OBLICZENIA!$B$656:$D$656</c:f>
              <c:strCache>
                <c:ptCount val="3"/>
                <c:pt idx="1">
                  <c:v>2 zmiany (16h)</c:v>
                </c:pt>
                <c:pt idx="2">
                  <c:v>14,4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OBLICZENIA!$E$653:$N$654</c:f>
              <c:multiLvlStrCache>
                <c:ptCount val="10"/>
                <c:lvl>
                  <c:pt idx="0">
                    <c:v>3</c:v>
                  </c:pt>
                  <c:pt idx="1">
                    <c:v>6</c:v>
                  </c:pt>
                  <c:pt idx="2">
                    <c:v>9</c:v>
                  </c:pt>
                  <c:pt idx="3">
                    <c:v>12</c:v>
                  </c:pt>
                  <c:pt idx="4">
                    <c:v>15</c:v>
                  </c:pt>
                  <c:pt idx="5">
                    <c:v>18</c:v>
                  </c:pt>
                  <c:pt idx="6">
                    <c:v>21</c:v>
                  </c:pt>
                  <c:pt idx="7">
                    <c:v>24</c:v>
                  </c:pt>
                  <c:pt idx="8">
                    <c:v>27</c:v>
                  </c:pt>
                  <c:pt idx="9">
                    <c:v>30</c:v>
                  </c:pt>
                </c:lvl>
                <c:lvl>
                  <c:pt idx="0">
                    <c:v>Trwałość [lata]</c:v>
                  </c:pt>
                </c:lvl>
              </c:multiLvlStrCache>
            </c:multiLvlStrRef>
          </c:cat>
          <c:val>
            <c:numRef>
              <c:f>OBLICZENIA!$E$656:$N$656</c:f>
              <c:numCache>
                <c:formatCode>General</c:formatCode>
                <c:ptCount val="10"/>
                <c:pt idx="0">
                  <c:v>23307.79829853031</c:v>
                </c:pt>
                <c:pt idx="1">
                  <c:v>29359.733630084094</c:v>
                </c:pt>
                <c:pt idx="2">
                  <c:v>33606.118954142519</c:v>
                </c:pt>
                <c:pt idx="3">
                  <c:v>36990.946419849359</c:v>
                </c:pt>
                <c:pt idx="4">
                  <c:v>39842.196135789338</c:v>
                </c:pt>
                <c:pt idx="5">
                  <c:v>42341.056675595246</c:v>
                </c:pt>
                <c:pt idx="6">
                  <c:v>44569.938854697721</c:v>
                </c:pt>
                <c:pt idx="7">
                  <c:v>46600.70819087483</c:v>
                </c:pt>
                <c:pt idx="8">
                  <c:v>48466.115932802379</c:v>
                </c:pt>
                <c:pt idx="9">
                  <c:v>50198.02158552115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D-4AC5-942D-700AAC31EDD9}"/>
            </c:ext>
          </c:extLst>
        </c:ser>
        <c:ser>
          <c:idx val="2"/>
          <c:order val="2"/>
          <c:tx>
            <c:strRef>
              <c:f>OBLICZENIA!$B$657:$D$657</c:f>
              <c:strCache>
                <c:ptCount val="3"/>
                <c:pt idx="1">
                  <c:v>3 zmiany (24h)</c:v>
                </c:pt>
                <c:pt idx="2">
                  <c:v>21,6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OBLICZENIA!$E$653:$N$654</c:f>
              <c:multiLvlStrCache>
                <c:ptCount val="10"/>
                <c:lvl>
                  <c:pt idx="0">
                    <c:v>3</c:v>
                  </c:pt>
                  <c:pt idx="1">
                    <c:v>6</c:v>
                  </c:pt>
                  <c:pt idx="2">
                    <c:v>9</c:v>
                  </c:pt>
                  <c:pt idx="3">
                    <c:v>12</c:v>
                  </c:pt>
                  <c:pt idx="4">
                    <c:v>15</c:v>
                  </c:pt>
                  <c:pt idx="5">
                    <c:v>18</c:v>
                  </c:pt>
                  <c:pt idx="6">
                    <c:v>21</c:v>
                  </c:pt>
                  <c:pt idx="7">
                    <c:v>24</c:v>
                  </c:pt>
                  <c:pt idx="8">
                    <c:v>27</c:v>
                  </c:pt>
                  <c:pt idx="9">
                    <c:v>30</c:v>
                  </c:pt>
                </c:lvl>
                <c:lvl>
                  <c:pt idx="0">
                    <c:v>Trwałość [lata]</c:v>
                  </c:pt>
                </c:lvl>
              </c:multiLvlStrCache>
            </c:multiLvlStrRef>
          </c:cat>
          <c:val>
            <c:numRef>
              <c:f>OBLICZENIA!$E$657:$N$657</c:f>
              <c:numCache>
                <c:formatCode>General</c:formatCode>
                <c:ptCount val="10"/>
                <c:pt idx="0">
                  <c:v>26680.768674887968</c:v>
                </c:pt>
                <c:pt idx="1">
                  <c:v>33608.505243929292</c:v>
                </c:pt>
                <c:pt idx="2">
                  <c:v>38469.403003748434</c:v>
                </c:pt>
                <c:pt idx="3">
                  <c:v>42344.063212328736</c:v>
                </c:pt>
                <c:pt idx="4">
                  <c:v>45607.929371241371</c:v>
                </c:pt>
                <c:pt idx="5">
                  <c:v>48468.410621311705</c:v>
                </c:pt>
                <c:pt idx="6">
                  <c:v>51019.84379670363</c:v>
                </c:pt>
                <c:pt idx="7">
                  <c:v>53344.49437916615</c:v>
                </c:pt>
                <c:pt idx="8">
                  <c:v>55479.853189519847</c:v>
                </c:pt>
                <c:pt idx="9">
                  <c:v>57462.39025694564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D-4AC5-942D-700AAC31E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3120"/>
        <c:axId val="219713680"/>
      </c:lineChart>
      <c:catAx>
        <c:axId val="2197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9713680"/>
        <c:crosses val="autoZero"/>
        <c:auto val="1"/>
        <c:lblAlgn val="ctr"/>
        <c:lblOffset val="100"/>
        <c:noMultiLvlLbl val="0"/>
      </c:catAx>
      <c:valAx>
        <c:axId val="2197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971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chart" Target="../charts/chart1.xml"/><Relationship Id="rId7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0.png"/><Relationship Id="rId5" Type="http://schemas.openxmlformats.org/officeDocument/2006/relationships/image" Target="../media/image3.png"/><Relationship Id="rId4" Type="http://schemas.openxmlformats.org/officeDocument/2006/relationships/image" Target="../media/image9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27214</xdr:colOff>
      <xdr:row>161</xdr:row>
      <xdr:rowOff>13608</xdr:rowOff>
    </xdr:from>
    <xdr:to>
      <xdr:col>4</xdr:col>
      <xdr:colOff>2417501</xdr:colOff>
      <xdr:row>161</xdr:row>
      <xdr:rowOff>2340429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3" y="30697715"/>
          <a:ext cx="5261394" cy="23268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180</xdr:row>
      <xdr:rowOff>163285</xdr:rowOff>
    </xdr:from>
    <xdr:to>
      <xdr:col>5</xdr:col>
      <xdr:colOff>918915</xdr:colOff>
      <xdr:row>181</xdr:row>
      <xdr:rowOff>13607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36698464"/>
          <a:ext cx="6252915" cy="31568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6</xdr:col>
      <xdr:colOff>40821</xdr:colOff>
      <xdr:row>186</xdr:row>
      <xdr:rowOff>4692880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0794214"/>
          <a:ext cx="6313714" cy="469288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190</xdr:row>
      <xdr:rowOff>0</xdr:rowOff>
    </xdr:from>
    <xdr:to>
      <xdr:col>6</xdr:col>
      <xdr:colOff>13608</xdr:colOff>
      <xdr:row>190</xdr:row>
      <xdr:rowOff>2927234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0" y="46019357"/>
          <a:ext cx="6286500" cy="29272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176893</xdr:rowOff>
    </xdr:from>
    <xdr:to>
      <xdr:col>3</xdr:col>
      <xdr:colOff>2620383</xdr:colOff>
      <xdr:row>189</xdr:row>
      <xdr:rowOff>44635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6005750"/>
          <a:ext cx="2620383" cy="19632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188</xdr:row>
      <xdr:rowOff>176892</xdr:rowOff>
    </xdr:from>
    <xdr:to>
      <xdr:col>6</xdr:col>
      <xdr:colOff>31794</xdr:colOff>
      <xdr:row>189</xdr:row>
      <xdr:rowOff>68035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536" y="46005749"/>
          <a:ext cx="3433580" cy="1986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54428</xdr:colOff>
      <xdr:row>487</xdr:row>
      <xdr:rowOff>44558</xdr:rowOff>
    </xdr:from>
    <xdr:to>
      <xdr:col>3</xdr:col>
      <xdr:colOff>614812</xdr:colOff>
      <xdr:row>488</xdr:row>
      <xdr:rowOff>149677</xdr:rowOff>
    </xdr:to>
    <xdr:pic>
      <xdr:nvPicPr>
        <xdr:cNvPr id="2" name="Obraz 1" descr="https://logosinside.com/uploads/posts/2016-08/thumbs/gates-logo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6828" y="9836258"/>
          <a:ext cx="564866" cy="295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29305</xdr:colOff>
      <xdr:row>528</xdr:row>
      <xdr:rowOff>111278</xdr:rowOff>
    </xdr:from>
    <xdr:to>
      <xdr:col>3</xdr:col>
      <xdr:colOff>624771</xdr:colOff>
      <xdr:row>529</xdr:row>
      <xdr:rowOff>89297</xdr:rowOff>
    </xdr:to>
    <xdr:pic>
      <xdr:nvPicPr>
        <xdr:cNvPr id="35" name="Obraz 34" descr="http://www.hiwin.tw/images/HIWIN_Logo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1705" y="18104003"/>
          <a:ext cx="599948" cy="168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593912</xdr:colOff>
      <xdr:row>657</xdr:row>
      <xdr:rowOff>186016</xdr:rowOff>
    </xdr:from>
    <xdr:to>
      <xdr:col>14</xdr:col>
      <xdr:colOff>0</xdr:colOff>
      <xdr:row>672</xdr:row>
      <xdr:rowOff>179293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22411</xdr:colOff>
      <xdr:row>769</xdr:row>
      <xdr:rowOff>11206</xdr:rowOff>
    </xdr:from>
    <xdr:to>
      <xdr:col>8</xdr:col>
      <xdr:colOff>5320</xdr:colOff>
      <xdr:row>790</xdr:row>
      <xdr:rowOff>78441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6" y="149867471"/>
          <a:ext cx="4554909" cy="40677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795</xdr:row>
      <xdr:rowOff>0</xdr:rowOff>
    </xdr:from>
    <xdr:to>
      <xdr:col>9</xdr:col>
      <xdr:colOff>680433</xdr:colOff>
      <xdr:row>818</xdr:row>
      <xdr:rowOff>161015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35" y="154809265"/>
          <a:ext cx="6126492" cy="45537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849</xdr:row>
      <xdr:rowOff>0</xdr:rowOff>
    </xdr:from>
    <xdr:to>
      <xdr:col>6</xdr:col>
      <xdr:colOff>67958</xdr:colOff>
      <xdr:row>858</xdr:row>
      <xdr:rowOff>114304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35" y="165118676"/>
          <a:ext cx="3160782" cy="1828804"/>
        </a:xfrm>
        <a:prstGeom prst="rect">
          <a:avLst/>
        </a:prstGeom>
      </xdr:spPr>
    </xdr:pic>
    <xdr:clientData/>
  </xdr:twoCellAnchor>
  <xdr:twoCellAnchor editAs="oneCell">
    <xdr:from>
      <xdr:col>6</xdr:col>
      <xdr:colOff>459442</xdr:colOff>
      <xdr:row>848</xdr:row>
      <xdr:rowOff>134470</xdr:rowOff>
    </xdr:from>
    <xdr:to>
      <xdr:col>10</xdr:col>
      <xdr:colOff>504989</xdr:colOff>
      <xdr:row>858</xdr:row>
      <xdr:rowOff>58274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165062646"/>
          <a:ext cx="3160782" cy="1828804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848</xdr:row>
      <xdr:rowOff>156883</xdr:rowOff>
    </xdr:from>
    <xdr:to>
      <xdr:col>15</xdr:col>
      <xdr:colOff>269665</xdr:colOff>
      <xdr:row>858</xdr:row>
      <xdr:rowOff>80687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12" y="165085059"/>
          <a:ext cx="3160782" cy="1828804"/>
        </a:xfrm>
        <a:prstGeom prst="rect">
          <a:avLst/>
        </a:prstGeom>
      </xdr:spPr>
    </xdr:pic>
    <xdr:clientData/>
  </xdr:twoCellAnchor>
  <xdr:twoCellAnchor editAs="oneCell">
    <xdr:from>
      <xdr:col>15</xdr:col>
      <xdr:colOff>403411</xdr:colOff>
      <xdr:row>848</xdr:row>
      <xdr:rowOff>145677</xdr:rowOff>
    </xdr:from>
    <xdr:to>
      <xdr:col>19</xdr:col>
      <xdr:colOff>617046</xdr:colOff>
      <xdr:row>858</xdr:row>
      <xdr:rowOff>69481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8440" y="165073853"/>
          <a:ext cx="3160782" cy="1828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19"/>
  <sheetViews>
    <sheetView topLeftCell="A193" zoomScale="70" zoomScaleNormal="70" workbookViewId="0">
      <selection activeCell="I13" sqref="I13"/>
    </sheetView>
  </sheetViews>
  <sheetFormatPr defaultRowHeight="15" x14ac:dyDescent="0.25"/>
  <cols>
    <col min="1" max="1" width="9.140625" style="168"/>
    <col min="2" max="2" width="9.140625" style="15"/>
    <col min="3" max="3" width="3.140625" style="168" bestFit="1" customWidth="1"/>
    <col min="4" max="4" width="43" style="168" bestFit="1" customWidth="1"/>
    <col min="5" max="5" width="36.7109375" style="168" bestFit="1" customWidth="1"/>
    <col min="6" max="6" width="14.28515625" style="168" bestFit="1" customWidth="1"/>
    <col min="7" max="7" width="13" style="168" bestFit="1" customWidth="1"/>
    <col min="8" max="8" width="16.5703125" style="168" bestFit="1" customWidth="1"/>
    <col min="9" max="9" width="12.5703125" style="168" bestFit="1" customWidth="1"/>
    <col min="10" max="10" width="10.5703125" style="168" bestFit="1" customWidth="1"/>
    <col min="11" max="16384" width="9.140625" style="168"/>
  </cols>
  <sheetData>
    <row r="1" spans="1:11" x14ac:dyDescent="0.25">
      <c r="A1" s="15"/>
      <c r="C1" s="15"/>
      <c r="D1" s="15"/>
      <c r="E1" s="15"/>
      <c r="F1" s="15"/>
      <c r="G1" s="15"/>
      <c r="H1" s="15"/>
      <c r="I1" s="15"/>
    </row>
    <row r="2" spans="1:11" x14ac:dyDescent="0.25">
      <c r="A2" s="15"/>
      <c r="B2" s="216"/>
      <c r="C2" s="217"/>
      <c r="D2" s="217"/>
      <c r="E2" s="217"/>
      <c r="F2" s="217"/>
      <c r="G2" s="217"/>
      <c r="H2" s="218"/>
      <c r="I2" s="15"/>
      <c r="J2" s="172"/>
      <c r="K2" s="172"/>
    </row>
    <row r="3" spans="1:11" ht="18.75" x14ac:dyDescent="0.3">
      <c r="A3" s="15"/>
      <c r="B3" s="219"/>
      <c r="C3" s="19"/>
      <c r="D3" s="240" t="str">
        <f>CONCATENATE(OBLICZENIA!B2," ",OBLICZENIA!F2)</f>
        <v>Napęd Maszyny Technologicznej - projekt 17</v>
      </c>
      <c r="E3" s="240"/>
      <c r="F3" s="240"/>
      <c r="G3" s="19"/>
      <c r="H3" s="220"/>
      <c r="I3" s="15"/>
      <c r="J3" s="172"/>
      <c r="K3" s="172"/>
    </row>
    <row r="4" spans="1:11" x14ac:dyDescent="0.25">
      <c r="A4" s="15"/>
      <c r="B4" s="219"/>
      <c r="C4" s="19"/>
      <c r="D4" s="19"/>
      <c r="E4" s="221"/>
      <c r="F4" s="19"/>
      <c r="G4" s="19"/>
      <c r="H4" s="220"/>
      <c r="I4" s="15"/>
      <c r="J4" s="172"/>
      <c r="K4" s="172"/>
    </row>
    <row r="5" spans="1:11" ht="15.75" x14ac:dyDescent="0.25">
      <c r="A5" s="15"/>
      <c r="B5" s="219"/>
      <c r="C5" s="222" t="s">
        <v>451</v>
      </c>
      <c r="D5" s="223" t="s">
        <v>450</v>
      </c>
      <c r="E5" s="221"/>
      <c r="F5" s="19"/>
      <c r="G5" s="19"/>
      <c r="H5" s="220"/>
      <c r="I5" s="15"/>
      <c r="J5" s="172"/>
      <c r="K5" s="172"/>
    </row>
    <row r="6" spans="1:11" x14ac:dyDescent="0.25">
      <c r="A6" s="15"/>
      <c r="B6" s="219"/>
      <c r="C6" s="19"/>
      <c r="D6" s="19"/>
      <c r="E6" s="19"/>
      <c r="F6" s="19"/>
      <c r="G6" s="19"/>
      <c r="H6" s="220"/>
      <c r="I6" s="15"/>
      <c r="J6" s="172"/>
      <c r="K6" s="172"/>
    </row>
    <row r="7" spans="1:11" x14ac:dyDescent="0.25">
      <c r="A7" s="15"/>
      <c r="B7" s="219"/>
      <c r="C7" s="19"/>
      <c r="D7" s="19" t="str">
        <f>OBLICZENIA!C18</f>
        <v>Zakres ruchu maksymalny</v>
      </c>
      <c r="E7" s="98" t="str">
        <f>OBLICZENIA!C19</f>
        <v xml:space="preserve">Lmax = </v>
      </c>
      <c r="F7" s="19" t="str">
        <f>OBLICZENIA!D19</f>
        <v>700 mm</v>
      </c>
      <c r="G7" s="19"/>
      <c r="H7" s="220"/>
      <c r="I7" s="15"/>
      <c r="J7" s="172"/>
      <c r="K7" s="172"/>
    </row>
    <row r="8" spans="1:11" x14ac:dyDescent="0.25">
      <c r="A8" s="15"/>
      <c r="B8" s="219"/>
      <c r="C8" s="19"/>
      <c r="D8" s="197" t="str">
        <f>OBLICZENIA!C21</f>
        <v>Zakres ruchu szybkiego</v>
      </c>
      <c r="E8" s="196" t="str">
        <f>OBLICZENIA!C22</f>
        <v xml:space="preserve">Lsz = </v>
      </c>
      <c r="F8" s="197" t="str">
        <f>OBLICZENIA!D22</f>
        <v>100 mm</v>
      </c>
      <c r="G8" s="19"/>
      <c r="H8" s="220"/>
      <c r="I8" s="15"/>
      <c r="J8" s="172"/>
      <c r="K8" s="172"/>
    </row>
    <row r="9" spans="1:11" x14ac:dyDescent="0.25">
      <c r="A9" s="15"/>
      <c r="B9" s="219"/>
      <c r="C9" s="19"/>
      <c r="D9" s="19" t="str">
        <f>OBLICZENIA!C24</f>
        <v>Zakres ruchu roboczego</v>
      </c>
      <c r="E9" s="98" t="str">
        <f>OBLICZENIA!C25</f>
        <v xml:space="preserve">Lr = </v>
      </c>
      <c r="F9" s="19" t="str">
        <f>OBLICZENIA!D25</f>
        <v>40 mm</v>
      </c>
      <c r="G9" s="19"/>
      <c r="H9" s="220"/>
      <c r="I9" s="15"/>
      <c r="J9" s="172"/>
      <c r="K9" s="172"/>
    </row>
    <row r="10" spans="1:11" x14ac:dyDescent="0.25">
      <c r="A10" s="15"/>
      <c r="B10" s="219"/>
      <c r="C10" s="19"/>
      <c r="D10" s="197" t="str">
        <f>OBLICZENIA!C27</f>
        <v>Prędkość ruchu roboczego</v>
      </c>
      <c r="E10" s="196" t="str">
        <f>OBLICZENIA!C28</f>
        <v xml:space="preserve">Vr = </v>
      </c>
      <c r="F10" s="197" t="str">
        <f>OBLICZENIA!D28</f>
        <v>250 mm/min</v>
      </c>
      <c r="G10" s="19"/>
      <c r="H10" s="220"/>
      <c r="I10" s="15"/>
      <c r="J10" s="172"/>
      <c r="K10" s="172"/>
    </row>
    <row r="11" spans="1:11" x14ac:dyDescent="0.25">
      <c r="A11" s="15"/>
      <c r="B11" s="219"/>
      <c r="C11" s="19"/>
      <c r="D11" s="19" t="str">
        <f>OBLICZENIA!C30</f>
        <v>Prędkość ruchu szybkiego</v>
      </c>
      <c r="E11" s="98" t="str">
        <f>OBLICZENIA!C31</f>
        <v xml:space="preserve">Vsz = </v>
      </c>
      <c r="F11" s="19" t="str">
        <f>OBLICZENIA!D31</f>
        <v>20 m/min</v>
      </c>
      <c r="G11" s="19"/>
      <c r="H11" s="220"/>
      <c r="I11" s="15"/>
      <c r="J11" s="172"/>
      <c r="K11" s="172"/>
    </row>
    <row r="12" spans="1:11" x14ac:dyDescent="0.25">
      <c r="A12" s="15"/>
      <c r="B12" s="219"/>
      <c r="C12" s="19"/>
      <c r="D12" s="197" t="str">
        <f>OBLICZENIA!C33</f>
        <v>Przerwa pomiędzy cyklami</v>
      </c>
      <c r="E12" s="196" t="str">
        <f>OBLICZENIA!C34</f>
        <v xml:space="preserve">tp = </v>
      </c>
      <c r="F12" s="197" t="str">
        <f>OBLICZENIA!D34</f>
        <v>1,2 s</v>
      </c>
      <c r="G12" s="19"/>
      <c r="H12" s="220"/>
      <c r="I12" s="15"/>
      <c r="J12" s="172"/>
      <c r="K12" s="172"/>
    </row>
    <row r="13" spans="1:11" x14ac:dyDescent="0.25">
      <c r="A13" s="15"/>
      <c r="B13" s="219"/>
      <c r="C13" s="19"/>
      <c r="D13" s="19" t="str">
        <f>OBLICZENIA!C36</f>
        <v>Przyspieszenie</v>
      </c>
      <c r="E13" s="98" t="str">
        <f>OBLICZENIA!C37</f>
        <v xml:space="preserve">a = </v>
      </c>
      <c r="F13" s="19" t="str">
        <f>OBLICZENIA!D37</f>
        <v>3 m/s2</v>
      </c>
      <c r="G13" s="19"/>
      <c r="H13" s="220"/>
      <c r="I13" s="15"/>
      <c r="J13" s="172"/>
      <c r="K13" s="172"/>
    </row>
    <row r="14" spans="1:11" x14ac:dyDescent="0.25">
      <c r="A14" s="15"/>
      <c r="B14" s="219"/>
      <c r="C14" s="19"/>
      <c r="D14" s="197" t="str">
        <f>OBLICZENIA!C39</f>
        <v>Całkowita masa</v>
      </c>
      <c r="E14" s="196" t="str">
        <f>OBLICZENIA!C40</f>
        <v xml:space="preserve">mc = </v>
      </c>
      <c r="F14" s="197" t="str">
        <f>OBLICZENIA!D40</f>
        <v>300 kg</v>
      </c>
      <c r="G14" s="19"/>
      <c r="H14" s="220"/>
      <c r="I14" s="15"/>
      <c r="J14" s="172"/>
      <c r="K14" s="172"/>
    </row>
    <row r="15" spans="1:11" x14ac:dyDescent="0.25">
      <c r="A15" s="15"/>
      <c r="B15" s="219"/>
      <c r="C15" s="19"/>
      <c r="D15" s="19" t="str">
        <f>OBLICZENIA!C42</f>
        <v>Siła wzdłużna</v>
      </c>
      <c r="E15" s="98" t="str">
        <f>OBLICZENIA!C43</f>
        <v xml:space="preserve">Fw = </v>
      </c>
      <c r="F15" s="19" t="str">
        <f>OBLICZENIA!D43</f>
        <v>6600 N</v>
      </c>
      <c r="G15" s="19"/>
      <c r="H15" s="220"/>
      <c r="I15" s="15"/>
      <c r="J15" s="172"/>
      <c r="K15" s="172"/>
    </row>
    <row r="16" spans="1:11" x14ac:dyDescent="0.25">
      <c r="A16" s="15"/>
      <c r="B16" s="219"/>
      <c r="C16" s="19"/>
      <c r="D16" s="197" t="str">
        <f>OBLICZENIA!C45</f>
        <v>Siła poprzeczna</v>
      </c>
      <c r="E16" s="196" t="str">
        <f>OBLICZENIA!C46</f>
        <v xml:space="preserve">Fp = </v>
      </c>
      <c r="F16" s="197" t="str">
        <f>OBLICZENIA!D46</f>
        <v>4600 N</v>
      </c>
      <c r="G16" s="19"/>
      <c r="H16" s="220"/>
      <c r="I16" s="15"/>
      <c r="J16" s="172"/>
      <c r="K16" s="172"/>
    </row>
    <row r="17" spans="1:11" x14ac:dyDescent="0.25">
      <c r="A17" s="15"/>
      <c r="B17" s="219"/>
      <c r="C17" s="19"/>
      <c r="D17" s="19" t="str">
        <f>OBLICZENIA!C48</f>
        <v>Długość stołu</v>
      </c>
      <c r="E17" s="98" t="str">
        <f>OBLICZENIA!C49</f>
        <v xml:space="preserve">A = </v>
      </c>
      <c r="F17" s="19" t="str">
        <f>OBLICZENIA!D49</f>
        <v>600 mm</v>
      </c>
      <c r="G17" s="19"/>
      <c r="H17" s="220"/>
      <c r="I17" s="15"/>
      <c r="J17" s="172"/>
      <c r="K17" s="172"/>
    </row>
    <row r="18" spans="1:11" x14ac:dyDescent="0.25">
      <c r="A18" s="15"/>
      <c r="B18" s="219"/>
      <c r="C18" s="19"/>
      <c r="D18" s="197" t="str">
        <f>OBLICZENIA!C51</f>
        <v>Szerokość stołu</v>
      </c>
      <c r="E18" s="196" t="str">
        <f>OBLICZENIA!C52</f>
        <v xml:space="preserve">B = </v>
      </c>
      <c r="F18" s="197" t="str">
        <f>OBLICZENIA!D52</f>
        <v>450 mm</v>
      </c>
      <c r="G18" s="19"/>
      <c r="H18" s="220"/>
      <c r="I18" s="15"/>
      <c r="J18" s="172"/>
      <c r="K18" s="172"/>
    </row>
    <row r="19" spans="1:11" x14ac:dyDescent="0.25">
      <c r="A19" s="15"/>
      <c r="B19" s="219"/>
      <c r="C19" s="19"/>
      <c r="D19" s="19"/>
      <c r="E19" s="98"/>
      <c r="F19" s="19"/>
      <c r="G19" s="19"/>
      <c r="H19" s="220"/>
      <c r="I19" s="15"/>
      <c r="J19" s="172"/>
      <c r="K19" s="172"/>
    </row>
    <row r="20" spans="1:11" ht="15.75" x14ac:dyDescent="0.25">
      <c r="A20" s="15"/>
      <c r="B20" s="219"/>
      <c r="C20" s="222" t="s">
        <v>452</v>
      </c>
      <c r="D20" s="223" t="s">
        <v>447</v>
      </c>
      <c r="E20" s="19"/>
      <c r="F20" s="19"/>
      <c r="G20" s="19"/>
      <c r="H20" s="220"/>
      <c r="I20" s="15"/>
      <c r="J20" s="172"/>
      <c r="K20" s="172"/>
    </row>
    <row r="21" spans="1:11" x14ac:dyDescent="0.25">
      <c r="A21" s="15"/>
      <c r="B21" s="219"/>
      <c r="C21" s="19"/>
      <c r="D21" s="19"/>
      <c r="E21" s="19"/>
      <c r="F21" s="19"/>
      <c r="G21" s="19"/>
      <c r="H21" s="220"/>
      <c r="I21" s="15"/>
      <c r="J21" s="172"/>
      <c r="K21" s="172"/>
    </row>
    <row r="22" spans="1:11" x14ac:dyDescent="0.25">
      <c r="A22" s="15"/>
      <c r="B22" s="219"/>
      <c r="C22" s="19"/>
      <c r="D22" s="19" t="s">
        <v>10</v>
      </c>
      <c r="E22" s="19" t="s">
        <v>457</v>
      </c>
      <c r="F22" s="19">
        <f>OBLICZENIA!F56</f>
        <v>0.33333333333333331</v>
      </c>
      <c r="G22" s="19" t="s">
        <v>24</v>
      </c>
      <c r="H22" s="220"/>
      <c r="I22" s="15"/>
      <c r="J22" s="172"/>
      <c r="K22" s="172"/>
    </row>
    <row r="23" spans="1:11" x14ac:dyDescent="0.25">
      <c r="A23" s="15"/>
      <c r="B23" s="219"/>
      <c r="C23" s="19"/>
      <c r="D23" s="197" t="s">
        <v>9</v>
      </c>
      <c r="E23" s="197" t="s">
        <v>458</v>
      </c>
      <c r="F23" s="197">
        <f>OBLICZENIA!F61</f>
        <v>4.1666666666666666E-3</v>
      </c>
      <c r="G23" s="197" t="s">
        <v>24</v>
      </c>
      <c r="H23" s="220"/>
      <c r="I23" s="15"/>
      <c r="J23" s="172"/>
      <c r="K23" s="172"/>
    </row>
    <row r="24" spans="1:11" x14ac:dyDescent="0.25">
      <c r="A24" s="15"/>
      <c r="B24" s="219"/>
      <c r="C24" s="19"/>
      <c r="D24" s="237" t="s">
        <v>484</v>
      </c>
      <c r="E24" s="19" t="s">
        <v>459</v>
      </c>
      <c r="F24" s="19">
        <f>OBLICZENIA!F57</f>
        <v>0.1111111111111111</v>
      </c>
      <c r="G24" s="19" t="s">
        <v>25</v>
      </c>
      <c r="H24" s="220"/>
      <c r="I24" s="15"/>
      <c r="J24" s="172"/>
      <c r="K24" s="172"/>
    </row>
    <row r="25" spans="1:11" x14ac:dyDescent="0.25">
      <c r="A25" s="15"/>
      <c r="B25" s="219"/>
      <c r="C25" s="19"/>
      <c r="D25" s="237"/>
      <c r="E25" s="19" t="s">
        <v>460</v>
      </c>
      <c r="F25" s="19">
        <f>OBLICZENIA!F58</f>
        <v>1.8518518518518517E-2</v>
      </c>
      <c r="G25" s="19" t="s">
        <v>26</v>
      </c>
      <c r="H25" s="220"/>
      <c r="I25" s="15"/>
      <c r="J25" s="172"/>
      <c r="K25" s="172"/>
    </row>
    <row r="26" spans="1:11" x14ac:dyDescent="0.25">
      <c r="A26" s="15"/>
      <c r="B26" s="219"/>
      <c r="C26" s="19"/>
      <c r="D26" s="238" t="s">
        <v>483</v>
      </c>
      <c r="E26" s="197" t="s">
        <v>461</v>
      </c>
      <c r="F26" s="197">
        <f>OBLICZENIA!F62</f>
        <v>0.10972222222222222</v>
      </c>
      <c r="G26" s="197" t="s">
        <v>25</v>
      </c>
      <c r="H26" s="220"/>
      <c r="I26" s="15"/>
      <c r="J26" s="172"/>
      <c r="K26" s="172"/>
    </row>
    <row r="27" spans="1:11" x14ac:dyDescent="0.25">
      <c r="A27" s="15"/>
      <c r="B27" s="219"/>
      <c r="C27" s="19"/>
      <c r="D27" s="238"/>
      <c r="E27" s="197" t="s">
        <v>462</v>
      </c>
      <c r="F27" s="197">
        <f>OBLICZENIA!F63</f>
        <v>1.8515624999999997E-2</v>
      </c>
      <c r="G27" s="197" t="s">
        <v>26</v>
      </c>
      <c r="H27" s="220"/>
      <c r="I27" s="15"/>
      <c r="J27" s="172"/>
      <c r="K27" s="172"/>
    </row>
    <row r="28" spans="1:11" x14ac:dyDescent="0.25">
      <c r="A28" s="15"/>
      <c r="B28" s="219"/>
      <c r="C28" s="19"/>
      <c r="D28" s="237" t="s">
        <v>482</v>
      </c>
      <c r="E28" s="19" t="s">
        <v>463</v>
      </c>
      <c r="F28" s="19">
        <f>OBLICZENIA!F66</f>
        <v>6.2965856481481494E-2</v>
      </c>
      <c r="G28" s="19" t="s">
        <v>26</v>
      </c>
      <c r="H28" s="220"/>
      <c r="I28" s="15"/>
      <c r="J28" s="172"/>
      <c r="K28" s="172"/>
    </row>
    <row r="29" spans="1:11" x14ac:dyDescent="0.25">
      <c r="A29" s="15"/>
      <c r="B29" s="219"/>
      <c r="C29" s="19"/>
      <c r="D29" s="237"/>
      <c r="E29" s="19" t="s">
        <v>464</v>
      </c>
      <c r="F29" s="19">
        <f>OBLICZENIA!F67</f>
        <v>0.1888975694444445</v>
      </c>
      <c r="G29" s="19" t="s">
        <v>25</v>
      </c>
      <c r="H29" s="220"/>
      <c r="I29" s="15"/>
      <c r="J29" s="172"/>
      <c r="K29" s="172"/>
    </row>
    <row r="30" spans="1:11" x14ac:dyDescent="0.25">
      <c r="A30" s="15"/>
      <c r="B30" s="219"/>
      <c r="C30" s="19"/>
      <c r="D30" s="238" t="s">
        <v>481</v>
      </c>
      <c r="E30" s="197" t="s">
        <v>465</v>
      </c>
      <c r="F30" s="197">
        <f>OBLICZENIA!F70</f>
        <v>1.3888888888888889E-3</v>
      </c>
      <c r="G30" s="197" t="s">
        <v>25</v>
      </c>
      <c r="H30" s="220"/>
      <c r="I30" s="15"/>
      <c r="J30" s="172"/>
      <c r="K30" s="172"/>
    </row>
    <row r="31" spans="1:11" x14ac:dyDescent="0.25">
      <c r="A31" s="15"/>
      <c r="B31" s="219"/>
      <c r="C31" s="19"/>
      <c r="D31" s="238"/>
      <c r="E31" s="197" t="s">
        <v>466</v>
      </c>
      <c r="F31" s="197">
        <f>OBLICZENIA!F71</f>
        <v>2.8935185185185188E-6</v>
      </c>
      <c r="G31" s="197" t="s">
        <v>26</v>
      </c>
      <c r="H31" s="220"/>
      <c r="I31" s="15"/>
      <c r="J31" s="172"/>
      <c r="K31" s="172"/>
    </row>
    <row r="32" spans="1:11" x14ac:dyDescent="0.25">
      <c r="A32" s="15"/>
      <c r="B32" s="219"/>
      <c r="C32" s="19"/>
      <c r="D32" s="237" t="s">
        <v>480</v>
      </c>
      <c r="E32" s="19" t="s">
        <v>467</v>
      </c>
      <c r="F32" s="19">
        <f>OBLICZENIA!F74</f>
        <v>3.9997106481481484E-2</v>
      </c>
      <c r="G32" s="19" t="s">
        <v>26</v>
      </c>
      <c r="H32" s="220"/>
      <c r="I32" s="15"/>
      <c r="J32" s="172"/>
      <c r="K32" s="172"/>
    </row>
    <row r="33" spans="1:11" x14ac:dyDescent="0.25">
      <c r="A33" s="15"/>
      <c r="B33" s="219"/>
      <c r="C33" s="19"/>
      <c r="D33" s="237"/>
      <c r="E33" s="19" t="s">
        <v>468</v>
      </c>
      <c r="F33" s="19">
        <f>OBLICZENIA!F75</f>
        <v>9.5993055555555564</v>
      </c>
      <c r="G33" s="19" t="s">
        <v>25</v>
      </c>
      <c r="H33" s="220"/>
      <c r="I33" s="15"/>
      <c r="J33" s="172"/>
      <c r="K33" s="172"/>
    </row>
    <row r="34" spans="1:11" x14ac:dyDescent="0.25">
      <c r="A34" s="15"/>
      <c r="B34" s="219"/>
      <c r="C34" s="19"/>
      <c r="D34" s="238" t="s">
        <v>479</v>
      </c>
      <c r="E34" s="197" t="s">
        <v>469</v>
      </c>
      <c r="F34" s="197">
        <f>OBLICZENIA!F78</f>
        <v>0.1111111111111111</v>
      </c>
      <c r="G34" s="197" t="s">
        <v>25</v>
      </c>
      <c r="H34" s="220"/>
      <c r="I34" s="15"/>
      <c r="J34" s="172"/>
      <c r="K34" s="172"/>
    </row>
    <row r="35" spans="1:11" x14ac:dyDescent="0.25">
      <c r="A35" s="15"/>
      <c r="B35" s="219"/>
      <c r="C35" s="19"/>
      <c r="D35" s="238"/>
      <c r="E35" s="197" t="s">
        <v>470</v>
      </c>
      <c r="F35" s="197">
        <f>OBLICZENIA!F79</f>
        <v>1.8518518518518517E-2</v>
      </c>
      <c r="G35" s="197" t="s">
        <v>26</v>
      </c>
      <c r="H35" s="220"/>
      <c r="I35" s="15"/>
      <c r="J35" s="172"/>
      <c r="K35" s="172"/>
    </row>
    <row r="36" spans="1:11" x14ac:dyDescent="0.25">
      <c r="A36" s="15"/>
      <c r="B36" s="219"/>
      <c r="C36" s="19"/>
      <c r="D36" s="237" t="s">
        <v>478</v>
      </c>
      <c r="E36" s="19" t="s">
        <v>471</v>
      </c>
      <c r="F36" s="19">
        <f>OBLICZENIA!F82</f>
        <v>0.1111111111111111</v>
      </c>
      <c r="G36" s="19" t="s">
        <v>25</v>
      </c>
      <c r="H36" s="220"/>
      <c r="I36" s="15"/>
      <c r="J36" s="172"/>
      <c r="K36" s="172"/>
    </row>
    <row r="37" spans="1:11" x14ac:dyDescent="0.25">
      <c r="A37" s="15"/>
      <c r="B37" s="219"/>
      <c r="C37" s="19"/>
      <c r="D37" s="237"/>
      <c r="E37" s="19" t="s">
        <v>472</v>
      </c>
      <c r="F37" s="19">
        <f>OBLICZENIA!F83</f>
        <v>1.8518518518518517E-2</v>
      </c>
      <c r="G37" s="19" t="s">
        <v>26</v>
      </c>
      <c r="H37" s="220"/>
      <c r="I37" s="15"/>
      <c r="J37" s="172"/>
      <c r="K37" s="172"/>
    </row>
    <row r="38" spans="1:11" x14ac:dyDescent="0.25">
      <c r="A38" s="15"/>
      <c r="B38" s="219"/>
      <c r="C38" s="19"/>
      <c r="D38" s="238" t="s">
        <v>477</v>
      </c>
      <c r="E38" s="197" t="s">
        <v>473</v>
      </c>
      <c r="F38" s="197">
        <f>OBLICZENIA!F86</f>
        <v>0.10296296296296298</v>
      </c>
      <c r="G38" s="197" t="s">
        <v>26</v>
      </c>
      <c r="H38" s="220"/>
      <c r="I38" s="15"/>
      <c r="J38" s="172"/>
      <c r="K38" s="172"/>
    </row>
    <row r="39" spans="1:11" x14ac:dyDescent="0.25">
      <c r="A39" s="15"/>
      <c r="B39" s="219"/>
      <c r="C39" s="19"/>
      <c r="D39" s="238"/>
      <c r="E39" s="197" t="s">
        <v>474</v>
      </c>
      <c r="F39" s="197">
        <f>OBLICZENIA!F87</f>
        <v>0.30888888888888894</v>
      </c>
      <c r="G39" s="197" t="s">
        <v>25</v>
      </c>
      <c r="H39" s="220"/>
      <c r="I39" s="15"/>
      <c r="J39" s="172"/>
      <c r="K39" s="172"/>
    </row>
    <row r="40" spans="1:11" x14ac:dyDescent="0.25">
      <c r="A40" s="15"/>
      <c r="B40" s="219"/>
      <c r="C40" s="19"/>
      <c r="D40" s="170" t="s">
        <v>448</v>
      </c>
      <c r="E40" s="19" t="s">
        <v>475</v>
      </c>
      <c r="F40" s="19">
        <f>OBLICZENIA!F90</f>
        <v>1.2</v>
      </c>
      <c r="G40" s="19" t="s">
        <v>25</v>
      </c>
      <c r="H40" s="220"/>
      <c r="I40" s="15"/>
      <c r="J40" s="172"/>
      <c r="K40" s="172"/>
    </row>
    <row r="41" spans="1:11" x14ac:dyDescent="0.25">
      <c r="A41" s="15"/>
      <c r="B41" s="219"/>
      <c r="C41" s="19"/>
      <c r="D41" s="171" t="s">
        <v>449</v>
      </c>
      <c r="E41" s="197" t="s">
        <v>476</v>
      </c>
      <c r="F41" s="197">
        <f>OBLICZENIA!E96</f>
        <v>11.741536458333332</v>
      </c>
      <c r="G41" s="197" t="s">
        <v>25</v>
      </c>
      <c r="H41" s="220"/>
      <c r="I41" s="15"/>
      <c r="J41" s="172"/>
      <c r="K41" s="172"/>
    </row>
    <row r="42" spans="1:11" x14ac:dyDescent="0.25">
      <c r="A42" s="15"/>
      <c r="B42" s="219"/>
      <c r="C42" s="19"/>
      <c r="D42" s="19"/>
      <c r="E42" s="19"/>
      <c r="F42" s="19"/>
      <c r="G42" s="19"/>
      <c r="H42" s="220"/>
      <c r="I42" s="15"/>
      <c r="J42" s="172"/>
      <c r="K42" s="172"/>
    </row>
    <row r="43" spans="1:11" ht="15.75" x14ac:dyDescent="0.25">
      <c r="A43" s="15"/>
      <c r="B43" s="219"/>
      <c r="C43" s="222" t="s">
        <v>453</v>
      </c>
      <c r="D43" s="223" t="s">
        <v>446</v>
      </c>
      <c r="E43" s="19"/>
      <c r="F43" s="19"/>
      <c r="G43" s="19"/>
      <c r="H43" s="220"/>
      <c r="I43" s="15"/>
      <c r="J43" s="172"/>
      <c r="K43" s="172"/>
    </row>
    <row r="44" spans="1:11" x14ac:dyDescent="0.25">
      <c r="A44" s="15"/>
      <c r="B44" s="219"/>
      <c r="C44" s="19"/>
      <c r="D44" s="19"/>
      <c r="E44" s="19"/>
      <c r="F44" s="19"/>
      <c r="G44" s="19"/>
      <c r="H44" s="220"/>
      <c r="I44" s="15"/>
      <c r="J44" s="172"/>
      <c r="K44" s="172"/>
    </row>
    <row r="45" spans="1:11" x14ac:dyDescent="0.25">
      <c r="A45" s="15"/>
      <c r="B45" s="219"/>
      <c r="C45" s="19"/>
      <c r="D45" s="19" t="str">
        <f>OBLICZENIA!C99</f>
        <v>Skok śruby tocznej</v>
      </c>
      <c r="E45" s="19" t="str">
        <f>OBLICZENIA!D100</f>
        <v xml:space="preserve">Sp = </v>
      </c>
      <c r="F45" s="19">
        <f>OBLICZENIA!E100</f>
        <v>8</v>
      </c>
      <c r="G45" s="19" t="s">
        <v>111</v>
      </c>
      <c r="H45" s="220"/>
      <c r="I45" s="15"/>
      <c r="J45" s="172"/>
      <c r="K45" s="172"/>
    </row>
    <row r="46" spans="1:11" x14ac:dyDescent="0.25">
      <c r="A46" s="15"/>
      <c r="B46" s="219"/>
      <c r="C46" s="19"/>
      <c r="D46" s="197" t="str">
        <f>OBLICZENIA!C102</f>
        <v>Przełożenie przekładni pasowej</v>
      </c>
      <c r="E46" s="197" t="str">
        <f>OBLICZENIA!D103</f>
        <v xml:space="preserve">i = </v>
      </c>
      <c r="F46" s="154">
        <f>OBLICZENIA!E103</f>
        <v>0.88888888888888884</v>
      </c>
      <c r="G46" s="224" t="str">
        <f>CONCATENATE("n1,n2  -  ",OBLICZENIA!G483)</f>
        <v>n1,n2  -  32,36</v>
      </c>
      <c r="H46" s="225"/>
      <c r="I46" s="236"/>
      <c r="J46" s="172"/>
      <c r="K46" s="172"/>
    </row>
    <row r="47" spans="1:11" x14ac:dyDescent="0.25">
      <c r="A47" s="15"/>
      <c r="B47" s="219"/>
      <c r="C47" s="19"/>
      <c r="D47" s="19" t="str">
        <f>OBLICZENIA!C105</f>
        <v>Średnica śruby</v>
      </c>
      <c r="E47" s="19" t="str">
        <f>OBLICZENIA!D106</f>
        <v xml:space="preserve">d = </v>
      </c>
      <c r="F47" s="19">
        <f>OBLICZENIA!E106</f>
        <v>50</v>
      </c>
      <c r="G47" s="19" t="s">
        <v>111</v>
      </c>
      <c r="H47" s="220"/>
      <c r="I47" s="15"/>
      <c r="J47" s="172"/>
      <c r="K47" s="172"/>
    </row>
    <row r="48" spans="1:11" x14ac:dyDescent="0.25">
      <c r="A48" s="15"/>
      <c r="B48" s="219"/>
      <c r="C48" s="19"/>
      <c r="D48" s="197" t="str">
        <f>OBLICZENIA!C108</f>
        <v>Współczynnik tarcia</v>
      </c>
      <c r="E48" s="197" t="str">
        <f>OBLICZENIA!D109</f>
        <v xml:space="preserve">μ = </v>
      </c>
      <c r="F48" s="197">
        <f>OBLICZENIA!E109</f>
        <v>0.05</v>
      </c>
      <c r="G48" s="197"/>
      <c r="H48" s="220"/>
      <c r="I48" s="15"/>
      <c r="J48" s="172"/>
      <c r="K48" s="172"/>
    </row>
    <row r="49" spans="1:11" x14ac:dyDescent="0.25">
      <c r="A49" s="15"/>
      <c r="B49" s="219"/>
      <c r="C49" s="19"/>
      <c r="D49" s="19" t="str">
        <f>OBLICZENIA!C111</f>
        <v>Sprawność</v>
      </c>
      <c r="E49" s="19" t="str">
        <f>OBLICZENIA!D112</f>
        <v xml:space="preserve">η = </v>
      </c>
      <c r="F49" s="19">
        <f>OBLICZENIA!E112</f>
        <v>80</v>
      </c>
      <c r="G49" s="19" t="s">
        <v>132</v>
      </c>
      <c r="H49" s="220"/>
      <c r="I49" s="15"/>
      <c r="J49" s="172"/>
      <c r="K49" s="172"/>
    </row>
    <row r="50" spans="1:11" x14ac:dyDescent="0.25">
      <c r="A50" s="15"/>
      <c r="B50" s="219"/>
      <c r="C50" s="19"/>
      <c r="D50" s="197" t="str">
        <f>OBLICZENIA!C114</f>
        <v>Moment tarcia</v>
      </c>
      <c r="E50" s="197" t="str">
        <f>OBLICZENIA!D115</f>
        <v xml:space="preserve">MT = </v>
      </c>
      <c r="F50" s="197">
        <f>OBLICZENIA!E115</f>
        <v>1</v>
      </c>
      <c r="G50" s="197" t="s">
        <v>129</v>
      </c>
      <c r="H50" s="220"/>
      <c r="I50" s="15"/>
      <c r="J50" s="172"/>
      <c r="K50" s="172"/>
    </row>
    <row r="51" spans="1:11" x14ac:dyDescent="0.25">
      <c r="A51" s="15"/>
      <c r="B51" s="219"/>
      <c r="C51" s="19"/>
      <c r="D51" s="19"/>
      <c r="E51" s="19"/>
      <c r="F51" s="19"/>
      <c r="G51" s="19"/>
      <c r="H51" s="220"/>
      <c r="I51" s="15"/>
      <c r="J51" s="172"/>
      <c r="K51" s="172"/>
    </row>
    <row r="52" spans="1:11" ht="15.75" x14ac:dyDescent="0.25">
      <c r="A52" s="15"/>
      <c r="B52" s="219"/>
      <c r="C52" s="222" t="s">
        <v>454</v>
      </c>
      <c r="D52" s="223" t="s">
        <v>443</v>
      </c>
      <c r="E52" s="19"/>
      <c r="F52" s="19"/>
      <c r="G52" s="19"/>
      <c r="H52" s="220"/>
      <c r="I52" s="15"/>
      <c r="J52" s="172"/>
      <c r="K52" s="172"/>
    </row>
    <row r="53" spans="1:11" x14ac:dyDescent="0.25">
      <c r="A53" s="15"/>
      <c r="B53" s="219"/>
      <c r="C53" s="19"/>
      <c r="D53" s="19"/>
      <c r="E53" s="19"/>
      <c r="F53" s="19"/>
      <c r="G53" s="19"/>
      <c r="H53" s="220"/>
      <c r="I53" s="15"/>
      <c r="J53" s="172"/>
      <c r="K53" s="172"/>
    </row>
    <row r="54" spans="1:11" x14ac:dyDescent="0.25">
      <c r="A54" s="15"/>
      <c r="B54" s="219"/>
      <c r="C54" s="19"/>
      <c r="D54" s="19" t="str">
        <f>OBLICZENIA!C118</f>
        <v>Prędkość maksymalna</v>
      </c>
      <c r="E54" s="19" t="str">
        <f>OBLICZENIA!D119</f>
        <v>nmax = Vsz / i*Sp =</v>
      </c>
      <c r="F54" s="226">
        <f>OBLICZENIA!G119</f>
        <v>2812.5</v>
      </c>
      <c r="G54" s="19" t="s">
        <v>118</v>
      </c>
      <c r="H54" s="227"/>
      <c r="I54" s="15"/>
      <c r="J54" s="172"/>
      <c r="K54" s="172"/>
    </row>
    <row r="55" spans="1:11" x14ac:dyDescent="0.25">
      <c r="A55" s="15"/>
      <c r="B55" s="219"/>
      <c r="C55" s="19"/>
      <c r="D55" s="197" t="str">
        <f>OBLICZENIA!C121</f>
        <v>Składowa siły</v>
      </c>
      <c r="E55" s="197" t="str">
        <f>OBLICZENIA!D122</f>
        <v>F = Fw+T = Fw + (mc*g + Fp )*μ =</v>
      </c>
      <c r="F55" s="154">
        <f>OBLICZENIA!G122</f>
        <v>6977.15</v>
      </c>
      <c r="G55" s="197" t="s">
        <v>51</v>
      </c>
      <c r="H55" s="227"/>
      <c r="I55" s="15"/>
      <c r="J55" s="172"/>
      <c r="K55" s="172"/>
    </row>
    <row r="56" spans="1:11" x14ac:dyDescent="0.25">
      <c r="A56" s="15"/>
      <c r="B56" s="219"/>
      <c r="C56" s="19"/>
      <c r="D56" s="19" t="str">
        <f>OBLICZENIA!C124</f>
        <v>Moment obciążenia</v>
      </c>
      <c r="E56" s="19" t="str">
        <f>OBLICZENIA!D125</f>
        <v xml:space="preserve">Mop = F*i*Sp / 2*π*η + MT = </v>
      </c>
      <c r="F56" s="226">
        <f>OBLICZENIA!G125</f>
        <v>10.870648099498823</v>
      </c>
      <c r="G56" s="19" t="s">
        <v>129</v>
      </c>
      <c r="H56" s="220"/>
      <c r="I56" s="15"/>
      <c r="J56" s="172"/>
      <c r="K56" s="172"/>
    </row>
    <row r="57" spans="1:11" x14ac:dyDescent="0.25">
      <c r="A57" s="15"/>
      <c r="B57" s="219"/>
      <c r="C57" s="19"/>
      <c r="D57" s="197" t="str">
        <f>OBLICZENIA!C127</f>
        <v>Długość śruby</v>
      </c>
      <c r="E57" s="197" t="str">
        <f>OBLICZENIA!D128</f>
        <v xml:space="preserve">l = Lmax + 0,15 = </v>
      </c>
      <c r="F57" s="154">
        <f>OBLICZENIA!G128</f>
        <v>0.85</v>
      </c>
      <c r="G57" s="197" t="s">
        <v>26</v>
      </c>
      <c r="H57" s="220"/>
      <c r="I57" s="15"/>
      <c r="J57" s="172"/>
      <c r="K57" s="172"/>
    </row>
    <row r="58" spans="1:11" x14ac:dyDescent="0.25">
      <c r="A58" s="15"/>
      <c r="B58" s="219"/>
      <c r="C58" s="19"/>
      <c r="D58" s="19" t="str">
        <f>OBLICZENIA!C130</f>
        <v>Masowy moment bezwładności śruby</v>
      </c>
      <c r="E58" s="19" t="str">
        <f>OBLICZENIA!D131</f>
        <v xml:space="preserve">Isp = d4*l*ρ*π / 32 = </v>
      </c>
      <c r="F58" s="19">
        <f>OBLICZENIA!G131</f>
        <v>4.0681170494727224E-3</v>
      </c>
      <c r="G58" s="19" t="s">
        <v>440</v>
      </c>
      <c r="H58" s="220"/>
      <c r="I58" s="15"/>
      <c r="J58" s="172"/>
      <c r="K58" s="172"/>
    </row>
    <row r="59" spans="1:11" x14ac:dyDescent="0.25">
      <c r="A59" s="15"/>
      <c r="B59" s="219"/>
      <c r="C59" s="19"/>
      <c r="D59" s="197" t="str">
        <f>OBLICZENIA!C133</f>
        <v>Zredukowany moment bezwładności</v>
      </c>
      <c r="E59" s="197" t="str">
        <f>OBLICZENIA!D134</f>
        <v xml:space="preserve">Izr = mc*(i*Sp)2 / 4*π2 + Isp *i2 = </v>
      </c>
      <c r="F59" s="197">
        <f>OBLICZENIA!G134</f>
        <v>3.598584676310869E-3</v>
      </c>
      <c r="G59" s="197" t="s">
        <v>440</v>
      </c>
      <c r="H59" s="220"/>
      <c r="I59" s="15"/>
      <c r="J59" s="172"/>
      <c r="K59" s="172"/>
    </row>
    <row r="60" spans="1:11" x14ac:dyDescent="0.25">
      <c r="A60" s="15"/>
      <c r="B60" s="219"/>
      <c r="C60" s="19"/>
      <c r="D60" s="19" t="str">
        <f>OBLICZENIA!C136</f>
        <v>Przyspieszenie kątowe</v>
      </c>
      <c r="E60" s="19" t="str">
        <f>OBLICZENIA!D137</f>
        <v xml:space="preserve">ε = 2*π*a / i*Sp = </v>
      </c>
      <c r="F60" s="226">
        <f>OBLICZENIA!G137</f>
        <v>2650.718801466388</v>
      </c>
      <c r="G60" s="19" t="s">
        <v>441</v>
      </c>
      <c r="H60" s="220"/>
      <c r="I60" s="15"/>
      <c r="J60" s="172"/>
      <c r="K60" s="172"/>
    </row>
    <row r="61" spans="1:11" x14ac:dyDescent="0.25">
      <c r="A61" s="15"/>
      <c r="B61" s="219"/>
      <c r="C61" s="19"/>
      <c r="D61" s="197" t="str">
        <f>OBLICZENIA!C139</f>
        <v>Moment obciążenia silnika (tarcie)</v>
      </c>
      <c r="E61" s="197" t="str">
        <f>OBLICZENIA!D140</f>
        <v>MFt = MT + mc*g*μ*i*Sp / 2*π*η =</v>
      </c>
      <c r="F61" s="154">
        <f>OBLICZENIA!G140</f>
        <v>1.2081746655641992</v>
      </c>
      <c r="G61" s="197" t="s">
        <v>129</v>
      </c>
      <c r="H61" s="220"/>
      <c r="I61" s="15"/>
      <c r="J61" s="172"/>
      <c r="K61" s="172"/>
    </row>
    <row r="62" spans="1:11" x14ac:dyDescent="0.25">
      <c r="A62" s="15"/>
      <c r="B62" s="219"/>
      <c r="C62" s="19"/>
      <c r="D62" s="19" t="str">
        <f>OBLICZENIA!C142</f>
        <v>Moment obciążenia silnika (tarcie i siły pr.)</v>
      </c>
      <c r="E62" s="19" t="str">
        <f>OBLICZENIA!D143</f>
        <v>MFw = (Fw + Fp*μ)*i*Sp / 2*π*η =</v>
      </c>
      <c r="F62" s="226">
        <f>OBLICZENIA!G143</f>
        <v>9.6624734339346237</v>
      </c>
      <c r="G62" s="19" t="s">
        <v>129</v>
      </c>
      <c r="H62" s="220"/>
      <c r="I62" s="15"/>
      <c r="J62" s="172"/>
      <c r="K62" s="172"/>
    </row>
    <row r="63" spans="1:11" x14ac:dyDescent="0.25">
      <c r="A63" s="15"/>
      <c r="B63" s="219"/>
      <c r="C63" s="19"/>
      <c r="D63" s="19"/>
      <c r="E63" s="19"/>
      <c r="F63" s="19"/>
      <c r="G63" s="19"/>
      <c r="H63" s="220"/>
      <c r="I63" s="15"/>
      <c r="J63" s="172"/>
      <c r="K63" s="172"/>
    </row>
    <row r="64" spans="1:11" ht="15.75" x14ac:dyDescent="0.25">
      <c r="A64" s="15"/>
      <c r="B64" s="219"/>
      <c r="C64" s="222" t="s">
        <v>455</v>
      </c>
      <c r="D64" s="223" t="s">
        <v>444</v>
      </c>
      <c r="E64" s="19"/>
      <c r="F64" s="19"/>
      <c r="G64" s="19"/>
      <c r="H64" s="220"/>
      <c r="I64" s="15"/>
      <c r="J64" s="172"/>
      <c r="K64" s="172"/>
    </row>
    <row r="65" spans="1:28" x14ac:dyDescent="0.25">
      <c r="A65" s="15"/>
      <c r="B65" s="219"/>
      <c r="C65" s="19"/>
      <c r="D65" s="19"/>
      <c r="E65" s="19"/>
      <c r="F65" s="19"/>
      <c r="G65" s="19"/>
      <c r="H65" s="220"/>
      <c r="I65" s="15"/>
      <c r="J65" s="172"/>
      <c r="K65" s="172"/>
    </row>
    <row r="66" spans="1:28" x14ac:dyDescent="0.25">
      <c r="A66" s="15"/>
      <c r="B66" s="219"/>
      <c r="C66" s="19"/>
      <c r="D66" s="19" t="str">
        <f>OBLICZENIA!C146</f>
        <v>Name</v>
      </c>
      <c r="E66" s="19" t="str">
        <f>CONCATENATE(OBLICZENIA!B148," ",OBLICZENIA!C148)</f>
        <v>123 (1)</v>
      </c>
      <c r="F66" s="228" t="s">
        <v>445</v>
      </c>
      <c r="G66" s="19"/>
      <c r="H66" s="220"/>
      <c r="I66" s="15"/>
      <c r="J66" s="172"/>
      <c r="K66" s="172"/>
      <c r="Z66" s="168" t="str">
        <f>OBLICZENIA!AS134</f>
        <v>Wyrównanie momentów bezwładności %</v>
      </c>
      <c r="AA66" s="168" t="str">
        <f>OBLICZENIA!AT134</f>
        <v>Spełnienie warunku momentu nominalnego %</v>
      </c>
      <c r="AB66" s="168" t="str">
        <f>OBLICZENIA!AU134</f>
        <v>Spełnienie warunku prędkości maksymalnej %</v>
      </c>
    </row>
    <row r="67" spans="1:28" x14ac:dyDescent="0.25">
      <c r="A67" s="15"/>
      <c r="B67" s="219"/>
      <c r="C67" s="19"/>
      <c r="D67" s="197" t="str">
        <f>OBLICZENIA!D146</f>
        <v xml:space="preserve">Rated torque </v>
      </c>
      <c r="E67" s="197">
        <f>OBLICZENIA!D148</f>
        <v>10.9</v>
      </c>
      <c r="F67" s="197" t="s">
        <v>129</v>
      </c>
      <c r="G67" s="19"/>
      <c r="H67" s="220"/>
      <c r="I67" s="15"/>
      <c r="J67" s="172"/>
      <c r="K67" s="172"/>
    </row>
    <row r="68" spans="1:28" x14ac:dyDescent="0.25">
      <c r="A68" s="15"/>
      <c r="B68" s="219"/>
      <c r="C68" s="19"/>
      <c r="D68" s="19" t="str">
        <f>OBLICZENIA!E146</f>
        <v xml:space="preserve">Moment of inertia </v>
      </c>
      <c r="E68" s="19">
        <f>OBLICZENIA!E148</f>
        <v>23.2</v>
      </c>
      <c r="F68" s="19" t="s">
        <v>442</v>
      </c>
      <c r="G68" s="19"/>
      <c r="H68" s="220"/>
      <c r="I68" s="15"/>
      <c r="J68" s="172"/>
      <c r="K68" s="172"/>
      <c r="Z68" s="168">
        <f>OBLICZENIA!AS147</f>
        <v>64.469790450460522</v>
      </c>
      <c r="AA68" s="169">
        <f>OBLICZENIA!AT147</f>
        <v>99.730716509163514</v>
      </c>
      <c r="AB68" s="169">
        <f>OBLICZENIA!AU147</f>
        <v>93.75</v>
      </c>
    </row>
    <row r="69" spans="1:28" x14ac:dyDescent="0.25">
      <c r="A69" s="15"/>
      <c r="B69" s="219"/>
      <c r="C69" s="19"/>
      <c r="D69" s="197" t="str">
        <f>OBLICZENIA!F146</f>
        <v xml:space="preserve">Optimum speed </v>
      </c>
      <c r="E69" s="197">
        <f>OBLICZENIA!F148</f>
        <v>3000</v>
      </c>
      <c r="F69" s="197" t="s">
        <v>118</v>
      </c>
      <c r="G69" s="19"/>
      <c r="H69" s="220"/>
      <c r="I69" s="15"/>
      <c r="J69" s="172"/>
      <c r="K69" s="172"/>
    </row>
    <row r="70" spans="1:28" x14ac:dyDescent="0.25">
      <c r="A70" s="15"/>
      <c r="B70" s="219"/>
      <c r="C70" s="19"/>
      <c r="D70" s="19" t="str">
        <f>OBLICZENIA!G146</f>
        <v xml:space="preserve">Optimum  power </v>
      </c>
      <c r="E70" s="19">
        <f>OBLICZENIA!G148</f>
        <v>3.42</v>
      </c>
      <c r="F70" s="19" t="s">
        <v>336</v>
      </c>
      <c r="G70" s="19"/>
      <c r="H70" s="220"/>
      <c r="I70" s="15"/>
      <c r="J70" s="172"/>
      <c r="K70" s="172"/>
    </row>
    <row r="71" spans="1:28" x14ac:dyDescent="0.25">
      <c r="A71" s="15"/>
      <c r="B71" s="219"/>
      <c r="C71" s="19"/>
      <c r="D71" s="197" t="str">
        <f>OBLICZENIA!H146</f>
        <v xml:space="preserve">Max. torque </v>
      </c>
      <c r="E71" s="197">
        <f>OBLICZENIA!H148</f>
        <v>63</v>
      </c>
      <c r="F71" s="197" t="s">
        <v>129</v>
      </c>
      <c r="G71" s="19"/>
      <c r="H71" s="220"/>
      <c r="I71" s="15"/>
      <c r="J71" s="172"/>
      <c r="K71" s="172"/>
    </row>
    <row r="72" spans="1:28" x14ac:dyDescent="0.25">
      <c r="A72" s="15"/>
      <c r="B72" s="219"/>
      <c r="C72" s="19"/>
      <c r="D72" s="19" t="str">
        <f>OBLICZENIA!I146</f>
        <v>Thermal t. c.</v>
      </c>
      <c r="E72" s="19">
        <f>OBLICZENIA!I148</f>
        <v>45</v>
      </c>
      <c r="F72" s="19" t="s">
        <v>439</v>
      </c>
      <c r="G72" s="19"/>
      <c r="H72" s="220"/>
      <c r="I72" s="15"/>
      <c r="J72" s="172"/>
      <c r="K72" s="172"/>
    </row>
    <row r="73" spans="1:28" x14ac:dyDescent="0.25">
      <c r="A73" s="15"/>
      <c r="B73" s="219"/>
      <c r="C73" s="19"/>
      <c r="D73" s="19"/>
      <c r="E73" s="19"/>
      <c r="F73" s="19"/>
      <c r="G73" s="19"/>
      <c r="H73" s="220"/>
      <c r="I73" s="15"/>
      <c r="J73" s="172"/>
      <c r="K73" s="172"/>
    </row>
    <row r="74" spans="1:28" x14ac:dyDescent="0.25">
      <c r="A74" s="15"/>
      <c r="B74" s="219"/>
      <c r="C74" s="19"/>
      <c r="D74" s="19" t="s">
        <v>488</v>
      </c>
      <c r="E74" s="19" t="s">
        <v>498</v>
      </c>
      <c r="F74" s="19">
        <f>OBLICZENIA!J148</f>
        <v>15.688503679568077</v>
      </c>
      <c r="G74" s="19" t="s">
        <v>129</v>
      </c>
      <c r="H74" s="220"/>
      <c r="I74" s="15"/>
      <c r="J74" s="172"/>
      <c r="K74" s="172"/>
    </row>
    <row r="75" spans="1:28" x14ac:dyDescent="0.25">
      <c r="A75" s="15"/>
      <c r="B75" s="219"/>
      <c r="C75" s="19"/>
      <c r="D75" s="197" t="s">
        <v>489</v>
      </c>
      <c r="E75" s="197" t="s">
        <v>499</v>
      </c>
      <c r="F75" s="197">
        <f>OBLICZENIA!K148</f>
        <v>16.896678345132276</v>
      </c>
      <c r="G75" s="197" t="s">
        <v>129</v>
      </c>
      <c r="H75" s="220"/>
      <c r="I75" s="15"/>
      <c r="J75" s="172"/>
      <c r="K75" s="172"/>
    </row>
    <row r="76" spans="1:28" x14ac:dyDescent="0.25">
      <c r="A76" s="15"/>
      <c r="B76" s="219"/>
      <c r="C76" s="19"/>
      <c r="D76" s="19" t="s">
        <v>490</v>
      </c>
      <c r="E76" s="19" t="s">
        <v>500</v>
      </c>
      <c r="F76" s="19">
        <f>OBLICZENIA!L148</f>
        <v>1.2081746655641992</v>
      </c>
      <c r="G76" s="19" t="s">
        <v>129</v>
      </c>
      <c r="H76" s="220"/>
      <c r="I76" s="15"/>
      <c r="J76" s="172"/>
      <c r="K76" s="172"/>
    </row>
    <row r="77" spans="1:28" x14ac:dyDescent="0.25">
      <c r="A77" s="15"/>
      <c r="B77" s="219"/>
      <c r="C77" s="19"/>
      <c r="D77" s="197" t="s">
        <v>491</v>
      </c>
      <c r="E77" s="197" t="s">
        <v>501</v>
      </c>
      <c r="F77" s="197">
        <f>OBLICZENIA!M148</f>
        <v>16.896678345132276</v>
      </c>
      <c r="G77" s="197" t="s">
        <v>129</v>
      </c>
      <c r="H77" s="220"/>
      <c r="I77" s="15"/>
      <c r="J77" s="172"/>
      <c r="K77" s="172"/>
    </row>
    <row r="78" spans="1:28" ht="15" customHeight="1" x14ac:dyDescent="0.25">
      <c r="A78" s="15"/>
      <c r="B78" s="219"/>
      <c r="C78" s="19"/>
      <c r="D78" s="19" t="s">
        <v>492</v>
      </c>
      <c r="E78" s="19" t="s">
        <v>502</v>
      </c>
      <c r="F78" s="19">
        <f>OBLICZENIA!N148</f>
        <v>10.870648099498823</v>
      </c>
      <c r="G78" s="19" t="s">
        <v>129</v>
      </c>
      <c r="H78" s="220"/>
      <c r="I78" s="15"/>
      <c r="J78" s="172"/>
      <c r="K78" s="172"/>
    </row>
    <row r="79" spans="1:28" ht="15.75" customHeight="1" x14ac:dyDescent="0.25">
      <c r="A79" s="15"/>
      <c r="B79" s="219"/>
      <c r="C79" s="19"/>
      <c r="D79" s="197" t="s">
        <v>493</v>
      </c>
      <c r="E79" s="197" t="s">
        <v>503</v>
      </c>
      <c r="F79" s="197">
        <f>OBLICZENIA!O148</f>
        <v>4.8178555800692546</v>
      </c>
      <c r="G79" s="197" t="s">
        <v>129</v>
      </c>
      <c r="H79" s="220"/>
      <c r="I79" s="15"/>
      <c r="J79" s="172"/>
      <c r="K79" s="172"/>
    </row>
    <row r="80" spans="1:28" ht="15.75" customHeight="1" x14ac:dyDescent="0.25">
      <c r="A80" s="15"/>
      <c r="B80" s="219"/>
      <c r="C80" s="19"/>
      <c r="D80" s="19" t="s">
        <v>494</v>
      </c>
      <c r="E80" s="19" t="s">
        <v>504</v>
      </c>
      <c r="F80" s="19">
        <f>OBLICZENIA!P148</f>
        <v>16.896678345132276</v>
      </c>
      <c r="G80" s="19" t="s">
        <v>129</v>
      </c>
      <c r="H80" s="220"/>
      <c r="I80" s="15"/>
      <c r="J80" s="172"/>
      <c r="K80" s="172"/>
    </row>
    <row r="81" spans="1:11" x14ac:dyDescent="0.25">
      <c r="A81" s="15"/>
      <c r="B81" s="219"/>
      <c r="C81" s="19"/>
      <c r="D81" s="197" t="s">
        <v>495</v>
      </c>
      <c r="E81" s="197" t="s">
        <v>505</v>
      </c>
      <c r="F81" s="197">
        <f>OBLICZENIA!Q148</f>
        <v>1.2081746655641992</v>
      </c>
      <c r="G81" s="197" t="s">
        <v>129</v>
      </c>
      <c r="H81" s="220"/>
      <c r="I81" s="15"/>
      <c r="J81" s="172"/>
      <c r="K81" s="172"/>
    </row>
    <row r="82" spans="1:11" x14ac:dyDescent="0.25">
      <c r="A82" s="15"/>
      <c r="B82" s="219"/>
      <c r="C82" s="19"/>
      <c r="D82" s="19" t="s">
        <v>496</v>
      </c>
      <c r="E82" s="19" t="s">
        <v>506</v>
      </c>
      <c r="F82" s="19">
        <f>OBLICZENIA!R148</f>
        <v>16.896678345132276</v>
      </c>
      <c r="G82" s="19" t="s">
        <v>129</v>
      </c>
      <c r="H82" s="220"/>
      <c r="I82" s="15"/>
      <c r="J82" s="172"/>
      <c r="K82" s="172"/>
    </row>
    <row r="83" spans="1:11" x14ac:dyDescent="0.25">
      <c r="A83" s="15"/>
      <c r="B83" s="219"/>
      <c r="C83" s="19"/>
      <c r="D83" s="197" t="s">
        <v>497</v>
      </c>
      <c r="E83" s="197" t="s">
        <v>507</v>
      </c>
      <c r="F83" s="197">
        <f>OBLICZENIA!S148</f>
        <v>0</v>
      </c>
      <c r="G83" s="197" t="s">
        <v>129</v>
      </c>
      <c r="H83" s="220"/>
      <c r="I83" s="15"/>
      <c r="J83" s="172"/>
      <c r="K83" s="172"/>
    </row>
    <row r="84" spans="1:11" x14ac:dyDescent="0.25">
      <c r="A84" s="15"/>
      <c r="B84" s="219"/>
      <c r="C84" s="19"/>
      <c r="D84" s="19" t="s">
        <v>327</v>
      </c>
      <c r="E84" s="19"/>
      <c r="F84" s="19">
        <f>OBLICZENIA!T148</f>
        <v>10.365733425093024</v>
      </c>
      <c r="G84" s="19" t="s">
        <v>129</v>
      </c>
      <c r="H84" s="220"/>
      <c r="I84" s="15"/>
      <c r="J84" s="172"/>
      <c r="K84" s="172"/>
    </row>
    <row r="85" spans="1:11" x14ac:dyDescent="0.25">
      <c r="A85" s="15"/>
      <c r="B85" s="219"/>
      <c r="C85" s="19"/>
      <c r="D85" s="19"/>
      <c r="E85" s="19"/>
      <c r="F85" s="19"/>
      <c r="G85" s="19"/>
      <c r="H85" s="220"/>
      <c r="I85" s="15"/>
      <c r="J85" s="172"/>
      <c r="K85" s="172"/>
    </row>
    <row r="86" spans="1:11" x14ac:dyDescent="0.25">
      <c r="A86" s="15"/>
      <c r="B86" s="219"/>
      <c r="C86" s="19"/>
      <c r="D86" s="19" t="s">
        <v>328</v>
      </c>
      <c r="E86" s="19"/>
      <c r="F86" s="19" t="s">
        <v>415</v>
      </c>
      <c r="G86" s="19"/>
      <c r="H86" s="220"/>
      <c r="I86" s="15"/>
      <c r="J86" s="172"/>
      <c r="K86" s="172"/>
    </row>
    <row r="87" spans="1:11" x14ac:dyDescent="0.25">
      <c r="A87" s="15"/>
      <c r="B87" s="219"/>
      <c r="C87" s="19"/>
      <c r="D87" s="197" t="s">
        <v>330</v>
      </c>
      <c r="E87" s="197"/>
      <c r="F87" s="197" t="s">
        <v>415</v>
      </c>
      <c r="G87" s="19"/>
      <c r="H87" s="220"/>
      <c r="I87" s="15"/>
      <c r="J87" s="172"/>
      <c r="K87" s="172"/>
    </row>
    <row r="88" spans="1:11" x14ac:dyDescent="0.25">
      <c r="A88" s="15"/>
      <c r="B88" s="219"/>
      <c r="C88" s="19"/>
      <c r="D88" s="19" t="s">
        <v>329</v>
      </c>
      <c r="E88" s="19"/>
      <c r="F88" s="19" t="s">
        <v>415</v>
      </c>
      <c r="G88" s="19"/>
      <c r="H88" s="220"/>
      <c r="I88" s="15"/>
      <c r="J88" s="172"/>
      <c r="K88" s="172"/>
    </row>
    <row r="89" spans="1:11" x14ac:dyDescent="0.25">
      <c r="A89" s="15"/>
      <c r="B89" s="219"/>
      <c r="C89" s="19"/>
      <c r="D89" s="197" t="s">
        <v>331</v>
      </c>
      <c r="E89" s="197"/>
      <c r="F89" s="197" t="s">
        <v>415</v>
      </c>
      <c r="G89" s="19"/>
      <c r="H89" s="220"/>
      <c r="I89" s="15"/>
      <c r="J89" s="172"/>
      <c r="K89" s="172"/>
    </row>
    <row r="90" spans="1:11" x14ac:dyDescent="0.25">
      <c r="A90" s="15"/>
      <c r="B90" s="219"/>
      <c r="C90" s="19"/>
      <c r="D90" s="19"/>
      <c r="E90" s="19"/>
      <c r="F90" s="19"/>
      <c r="G90" s="19"/>
      <c r="H90" s="220"/>
      <c r="I90" s="15"/>
      <c r="J90" s="172"/>
      <c r="K90" s="172"/>
    </row>
    <row r="91" spans="1:11" x14ac:dyDescent="0.25">
      <c r="A91" s="15"/>
      <c r="B91" s="219"/>
      <c r="C91" s="19"/>
      <c r="D91" s="19" t="s">
        <v>485</v>
      </c>
      <c r="E91" s="229">
        <f>OBLICZENIA!AS147</f>
        <v>64.469790450460522</v>
      </c>
      <c r="F91" s="19" t="s">
        <v>132</v>
      </c>
      <c r="G91" s="19"/>
      <c r="H91" s="220"/>
      <c r="I91" s="15"/>
      <c r="J91" s="172"/>
      <c r="K91" s="172"/>
    </row>
    <row r="92" spans="1:11" x14ac:dyDescent="0.25">
      <c r="A92" s="15"/>
      <c r="B92" s="219"/>
      <c r="C92" s="19"/>
      <c r="D92" s="197" t="s">
        <v>486</v>
      </c>
      <c r="E92" s="230">
        <f>OBLICZENIA!AT147</f>
        <v>99.730716509163514</v>
      </c>
      <c r="F92" s="197" t="s">
        <v>132</v>
      </c>
      <c r="G92" s="19"/>
      <c r="H92" s="220"/>
      <c r="I92" s="15"/>
      <c r="J92" s="172"/>
      <c r="K92" s="172"/>
    </row>
    <row r="93" spans="1:11" x14ac:dyDescent="0.25">
      <c r="A93" s="15"/>
      <c r="B93" s="219"/>
      <c r="C93" s="19"/>
      <c r="D93" s="19" t="s">
        <v>487</v>
      </c>
      <c r="E93" s="229">
        <f>OBLICZENIA!AU147</f>
        <v>93.75</v>
      </c>
      <c r="F93" s="19" t="s">
        <v>132</v>
      </c>
      <c r="G93" s="19"/>
      <c r="H93" s="220"/>
      <c r="I93" s="15"/>
      <c r="J93" s="172"/>
      <c r="K93" s="172"/>
    </row>
    <row r="94" spans="1:11" x14ac:dyDescent="0.25">
      <c r="A94" s="15"/>
      <c r="B94" s="219"/>
      <c r="C94" s="19"/>
      <c r="D94" s="19"/>
      <c r="E94" s="19"/>
      <c r="F94" s="19"/>
      <c r="G94" s="19"/>
      <c r="H94" s="220"/>
      <c r="I94" s="15"/>
      <c r="J94" s="172"/>
      <c r="K94" s="172"/>
    </row>
    <row r="95" spans="1:11" ht="15.75" x14ac:dyDescent="0.25">
      <c r="A95" s="15"/>
      <c r="B95" s="219"/>
      <c r="C95" s="222" t="s">
        <v>456</v>
      </c>
      <c r="D95" s="223" t="str">
        <f>OBLICZENIA!Y528</f>
        <v>Warunek wyboczeniowy śruby tocznej</v>
      </c>
      <c r="E95" s="19"/>
      <c r="F95" s="19"/>
      <c r="G95" s="19"/>
      <c r="H95" s="220"/>
      <c r="I95" s="15"/>
      <c r="J95" s="172"/>
      <c r="K95" s="172"/>
    </row>
    <row r="96" spans="1:11" x14ac:dyDescent="0.25">
      <c r="A96" s="15"/>
      <c r="B96" s="219"/>
      <c r="C96" s="19"/>
      <c r="D96" s="19"/>
      <c r="E96" s="19"/>
      <c r="F96" s="19"/>
      <c r="G96" s="19"/>
      <c r="H96" s="220"/>
      <c r="I96" s="15"/>
      <c r="J96" s="172"/>
      <c r="K96" s="172"/>
    </row>
    <row r="97" spans="1:11" x14ac:dyDescent="0.25">
      <c r="A97" s="15"/>
      <c r="B97" s="219"/>
      <c r="C97" s="19"/>
      <c r="D97" s="19" t="str">
        <f>OBLICZENIA!Y530</f>
        <v>Siła ściskająca [N]</v>
      </c>
      <c r="E97" s="19" t="str">
        <f>OBLICZENIA!Y531</f>
        <v xml:space="preserve">Q = </v>
      </c>
      <c r="F97" s="19">
        <f>OBLICZENIA!Z531</f>
        <v>6977.15</v>
      </c>
      <c r="G97" s="19"/>
      <c r="H97" s="220"/>
      <c r="I97" s="15"/>
      <c r="J97" s="172"/>
      <c r="K97" s="172"/>
    </row>
    <row r="98" spans="1:11" x14ac:dyDescent="0.25">
      <c r="A98" s="15"/>
      <c r="B98" s="219"/>
      <c r="C98" s="19"/>
      <c r="D98" s="197" t="str">
        <f>OBLICZENIA!Y534</f>
        <v>Długość wyboczeniowa [mm]</v>
      </c>
      <c r="E98" s="197" t="s">
        <v>532</v>
      </c>
      <c r="F98" s="197">
        <f>OBLICZENIA!Z535</f>
        <v>700</v>
      </c>
      <c r="G98" s="19"/>
      <c r="H98" s="220"/>
      <c r="I98" s="15"/>
      <c r="J98" s="172"/>
      <c r="K98" s="172"/>
    </row>
    <row r="99" spans="1:11" x14ac:dyDescent="0.25">
      <c r="A99" s="15"/>
      <c r="B99" s="219"/>
      <c r="C99" s="19"/>
      <c r="D99" s="19" t="str">
        <f>OBLICZENIA!Y538</f>
        <v>Współczynnik wyboczeniowy</v>
      </c>
      <c r="E99" s="19" t="str">
        <f>OBLICZENIA!Y539</f>
        <v xml:space="preserve">β = </v>
      </c>
      <c r="F99" s="19">
        <f>OBLICZENIA!Z539</f>
        <v>0.5</v>
      </c>
      <c r="G99" s="19"/>
      <c r="H99" s="220"/>
      <c r="I99" s="15"/>
      <c r="J99" s="172"/>
      <c r="K99" s="172"/>
    </row>
    <row r="100" spans="1:11" x14ac:dyDescent="0.25">
      <c r="A100" s="15"/>
      <c r="B100" s="219"/>
      <c r="C100" s="19"/>
      <c r="D100" s="197" t="str">
        <f>CONCATENATE(OBLICZENIA!Y542," [Mpa]")</f>
        <v>Moduł Younga [Mpa]</v>
      </c>
      <c r="E100" s="197" t="str">
        <f>OBLICZENIA!Y543</f>
        <v xml:space="preserve">E = </v>
      </c>
      <c r="F100" s="197">
        <f>OBLICZENIA!Z543</f>
        <v>210000</v>
      </c>
      <c r="G100" s="19"/>
      <c r="H100" s="220"/>
      <c r="I100" s="15"/>
      <c r="J100" s="172"/>
      <c r="K100" s="172"/>
    </row>
    <row r="101" spans="1:11" x14ac:dyDescent="0.25">
      <c r="A101" s="15"/>
      <c r="B101" s="219"/>
      <c r="C101" s="19"/>
      <c r="D101" s="19" t="str">
        <f>CONCATENATE(OBLICZENIA!Y546," [Mpa]")</f>
        <v>Granica plastyczności [Mpa]</v>
      </c>
      <c r="E101" s="19" t="str">
        <f>OBLICZENIA!Y547</f>
        <v xml:space="preserve">Re = </v>
      </c>
      <c r="F101" s="19">
        <f>OBLICZENIA!Z547</f>
        <v>880</v>
      </c>
      <c r="G101" s="19"/>
      <c r="H101" s="220"/>
      <c r="I101" s="15"/>
      <c r="J101" s="172"/>
      <c r="K101" s="172"/>
    </row>
    <row r="102" spans="1:11" x14ac:dyDescent="0.25">
      <c r="A102" s="15"/>
      <c r="B102" s="219"/>
      <c r="C102" s="19"/>
      <c r="D102" s="197" t="str">
        <f>OBLICZENIA!Y550</f>
        <v>Współczynnik bezpieczeństwa</v>
      </c>
      <c r="E102" s="197" t="str">
        <f>OBLICZENIA!Y551</f>
        <v xml:space="preserve">Xw = </v>
      </c>
      <c r="F102" s="197">
        <f>OBLICZENIA!Z551</f>
        <v>5</v>
      </c>
      <c r="G102" s="19"/>
      <c r="H102" s="220"/>
      <c r="I102" s="15"/>
      <c r="J102" s="172"/>
      <c r="K102" s="172"/>
    </row>
    <row r="103" spans="1:11" x14ac:dyDescent="0.25">
      <c r="A103" s="15"/>
      <c r="B103" s="219"/>
      <c r="C103" s="19"/>
      <c r="D103" s="19"/>
      <c r="E103" s="19"/>
      <c r="F103" s="19"/>
      <c r="G103" s="19"/>
      <c r="H103" s="220"/>
      <c r="I103" s="15"/>
      <c r="J103" s="172"/>
      <c r="K103" s="172"/>
    </row>
    <row r="104" spans="1:11" x14ac:dyDescent="0.25">
      <c r="A104" s="15"/>
      <c r="B104" s="219"/>
      <c r="C104" s="19"/>
      <c r="D104" s="239" t="s">
        <v>508</v>
      </c>
      <c r="E104" s="19" t="str">
        <f>OBLICZENIA!Y555</f>
        <v xml:space="preserve">dr ≤ </v>
      </c>
      <c r="F104" s="19">
        <f>OBLICZENIA!Z555</f>
        <v>28.847610905972804</v>
      </c>
      <c r="G104" s="19" t="str">
        <f>OBLICZENIA!AA555</f>
        <v>mm</v>
      </c>
      <c r="H104" s="220"/>
      <c r="I104" s="15"/>
      <c r="J104" s="172"/>
      <c r="K104" s="172"/>
    </row>
    <row r="105" spans="1:11" x14ac:dyDescent="0.25">
      <c r="A105" s="15"/>
      <c r="B105" s="219"/>
      <c r="C105" s="19"/>
      <c r="D105" s="239"/>
      <c r="E105" s="197" t="str">
        <f>OBLICZENIA!Y556</f>
        <v xml:space="preserve">dr ≥ </v>
      </c>
      <c r="F105" s="197">
        <f>OBLICZENIA!Z556</f>
        <v>14.316069679067743</v>
      </c>
      <c r="G105" s="197" t="str">
        <f>OBLICZENIA!AA556</f>
        <v>mm</v>
      </c>
      <c r="H105" s="220"/>
      <c r="I105" s="15"/>
      <c r="J105" s="172"/>
      <c r="K105" s="172"/>
    </row>
    <row r="106" spans="1:11" x14ac:dyDescent="0.25">
      <c r="A106" s="15"/>
      <c r="B106" s="219"/>
      <c r="C106" s="19"/>
      <c r="D106" s="19"/>
      <c r="E106" s="19"/>
      <c r="F106" s="19"/>
      <c r="G106" s="19"/>
      <c r="H106" s="220"/>
      <c r="I106" s="15"/>
      <c r="J106" s="172"/>
      <c r="K106" s="172"/>
    </row>
    <row r="107" spans="1:11" x14ac:dyDescent="0.25">
      <c r="A107" s="15"/>
      <c r="B107" s="219"/>
      <c r="C107" s="19"/>
      <c r="D107" s="239" t="s">
        <v>509</v>
      </c>
      <c r="E107" s="19" t="str">
        <f>OBLICZENIA!Y561</f>
        <v xml:space="preserve">dr &gt; </v>
      </c>
      <c r="F107" s="19">
        <f>OBLICZENIA!Z561</f>
        <v>28.847610905972804</v>
      </c>
      <c r="G107" s="19" t="str">
        <f>OBLICZENIA!AA561</f>
        <v>mm</v>
      </c>
      <c r="H107" s="220"/>
      <c r="I107" s="15"/>
      <c r="J107" s="172"/>
      <c r="K107" s="172"/>
    </row>
    <row r="108" spans="1:11" x14ac:dyDescent="0.25">
      <c r="A108" s="15"/>
      <c r="B108" s="219"/>
      <c r="C108" s="19"/>
      <c r="D108" s="239"/>
      <c r="E108" s="197" t="str">
        <f>OBLICZENIA!Y562</f>
        <v xml:space="preserve">dr ≥ </v>
      </c>
      <c r="F108" s="197">
        <f>OBLICZENIA!Z562</f>
        <v>16.078590385971513</v>
      </c>
      <c r="G108" s="197" t="str">
        <f>OBLICZENIA!AA562</f>
        <v>mm</v>
      </c>
      <c r="H108" s="220"/>
      <c r="I108" s="15"/>
      <c r="J108" s="172"/>
      <c r="K108" s="172"/>
    </row>
    <row r="109" spans="1:11" x14ac:dyDescent="0.25">
      <c r="A109" s="15"/>
      <c r="B109" s="219"/>
      <c r="C109" s="19"/>
      <c r="D109" s="19"/>
      <c r="E109" s="19"/>
      <c r="F109" s="19"/>
      <c r="G109" s="19"/>
      <c r="H109" s="220"/>
      <c r="I109" s="15"/>
      <c r="J109" s="172"/>
      <c r="K109" s="172"/>
    </row>
    <row r="110" spans="1:11" x14ac:dyDescent="0.25">
      <c r="A110" s="15"/>
      <c r="B110" s="219"/>
      <c r="C110" s="19"/>
      <c r="D110" s="197" t="s">
        <v>125</v>
      </c>
      <c r="E110" s="197" t="str">
        <f>OBLICZENIA!Y565</f>
        <v xml:space="preserve">dr ≤ </v>
      </c>
      <c r="F110" s="197">
        <f>OBLICZENIA!Z565</f>
        <v>14.32</v>
      </c>
      <c r="G110" s="197" t="s">
        <v>111</v>
      </c>
      <c r="H110" s="220"/>
      <c r="I110" s="15"/>
      <c r="J110" s="172"/>
      <c r="K110" s="172"/>
    </row>
    <row r="111" spans="1:11" x14ac:dyDescent="0.25">
      <c r="A111" s="15"/>
      <c r="B111" s="219"/>
      <c r="C111" s="19"/>
      <c r="D111" s="19"/>
      <c r="E111" s="19"/>
      <c r="F111" s="19"/>
      <c r="G111" s="19"/>
      <c r="H111" s="220"/>
      <c r="I111" s="15"/>
      <c r="J111" s="172"/>
      <c r="K111" s="172"/>
    </row>
    <row r="112" spans="1:11" ht="15.75" x14ac:dyDescent="0.25">
      <c r="A112" s="15"/>
      <c r="B112" s="219"/>
      <c r="C112" s="222" t="s">
        <v>510</v>
      </c>
      <c r="D112" s="223" t="s">
        <v>511</v>
      </c>
      <c r="E112" s="19"/>
      <c r="F112" s="19"/>
      <c r="G112" s="19"/>
      <c r="H112" s="220"/>
      <c r="I112" s="15"/>
      <c r="J112" s="172"/>
      <c r="K112" s="172"/>
    </row>
    <row r="113" spans="1:11" x14ac:dyDescent="0.25">
      <c r="A113" s="15"/>
      <c r="B113" s="219"/>
      <c r="C113" s="19"/>
      <c r="D113" s="19"/>
      <c r="E113" s="19"/>
      <c r="F113" s="19"/>
      <c r="G113" s="19"/>
      <c r="H113" s="220"/>
      <c r="I113" s="15"/>
      <c r="J113" s="172"/>
      <c r="K113" s="172"/>
    </row>
    <row r="114" spans="1:11" x14ac:dyDescent="0.25">
      <c r="A114" s="15"/>
      <c r="B114" s="219"/>
      <c r="C114" s="19"/>
      <c r="D114" s="19" t="s">
        <v>512</v>
      </c>
      <c r="E114" s="19" t="s">
        <v>513</v>
      </c>
      <c r="F114" s="19">
        <f>OBLICZENIA!D605</f>
        <v>900</v>
      </c>
      <c r="G114" s="19" t="s">
        <v>51</v>
      </c>
      <c r="H114" s="220"/>
      <c r="I114" s="15"/>
      <c r="J114" s="172"/>
      <c r="K114" s="172"/>
    </row>
    <row r="115" spans="1:11" x14ac:dyDescent="0.25">
      <c r="A115" s="15"/>
      <c r="B115" s="219"/>
      <c r="C115" s="19"/>
      <c r="D115" s="197" t="s">
        <v>515</v>
      </c>
      <c r="E115" s="197" t="s">
        <v>514</v>
      </c>
      <c r="F115" s="197">
        <f>OBLICZENIA!D609</f>
        <v>147.15</v>
      </c>
      <c r="G115" s="197" t="s">
        <v>51</v>
      </c>
      <c r="H115" s="220"/>
      <c r="I115" s="15"/>
      <c r="J115" s="172"/>
      <c r="K115" s="172"/>
    </row>
    <row r="116" spans="1:11" x14ac:dyDescent="0.25">
      <c r="A116" s="15"/>
      <c r="B116" s="219"/>
      <c r="C116" s="19"/>
      <c r="D116" s="19" t="s">
        <v>516</v>
      </c>
      <c r="E116" s="19" t="s">
        <v>517</v>
      </c>
      <c r="F116" s="19">
        <f>OBLICZENIA!D613</f>
        <v>6830</v>
      </c>
      <c r="G116" s="19" t="s">
        <v>51</v>
      </c>
      <c r="H116" s="220"/>
      <c r="I116" s="15"/>
      <c r="J116" s="172"/>
      <c r="K116" s="172"/>
    </row>
    <row r="117" spans="1:11" x14ac:dyDescent="0.25">
      <c r="A117" s="15"/>
      <c r="B117" s="219"/>
      <c r="C117" s="19"/>
      <c r="D117" s="241" t="s">
        <v>489</v>
      </c>
      <c r="E117" s="197" t="s">
        <v>408</v>
      </c>
      <c r="F117" s="197">
        <f>OBLICZENIA!D617</f>
        <v>1047.1500000000001</v>
      </c>
      <c r="G117" s="197" t="s">
        <v>51</v>
      </c>
      <c r="H117" s="220"/>
      <c r="I117" s="15"/>
      <c r="J117" s="172"/>
      <c r="K117" s="172"/>
    </row>
    <row r="118" spans="1:11" x14ac:dyDescent="0.25">
      <c r="A118" s="15"/>
      <c r="B118" s="219"/>
      <c r="C118" s="19"/>
      <c r="D118" s="241"/>
      <c r="E118" s="19" t="s">
        <v>424</v>
      </c>
      <c r="F118" s="19">
        <f>OBLICZENIA!D618</f>
        <v>1250</v>
      </c>
      <c r="G118" s="19" t="s">
        <v>118</v>
      </c>
      <c r="H118" s="220"/>
      <c r="I118" s="15"/>
      <c r="J118" s="172"/>
      <c r="K118" s="172"/>
    </row>
    <row r="119" spans="1:11" x14ac:dyDescent="0.25">
      <c r="A119" s="15"/>
      <c r="B119" s="219"/>
      <c r="C119" s="19"/>
      <c r="D119" s="241"/>
      <c r="E119" s="197" t="s">
        <v>413</v>
      </c>
      <c r="F119" s="197">
        <f>OBLICZENIA!D620</f>
        <v>2538247.9687500005</v>
      </c>
      <c r="G119" s="197" t="s">
        <v>533</v>
      </c>
      <c r="H119" s="220"/>
      <c r="I119" s="15"/>
      <c r="J119" s="172"/>
      <c r="K119" s="172"/>
    </row>
    <row r="120" spans="1:11" x14ac:dyDescent="0.25">
      <c r="A120" s="15"/>
      <c r="B120" s="219"/>
      <c r="C120" s="19"/>
      <c r="D120" s="242" t="s">
        <v>490</v>
      </c>
      <c r="E120" s="19" t="s">
        <v>409</v>
      </c>
      <c r="F120" s="19">
        <f>OBLICZENIA!E617</f>
        <v>147.15</v>
      </c>
      <c r="G120" s="19" t="s">
        <v>51</v>
      </c>
      <c r="H120" s="220"/>
      <c r="I120" s="15"/>
      <c r="J120" s="172"/>
      <c r="K120" s="172"/>
    </row>
    <row r="121" spans="1:11" x14ac:dyDescent="0.25">
      <c r="A121" s="15"/>
      <c r="B121" s="219"/>
      <c r="C121" s="19"/>
      <c r="D121" s="242"/>
      <c r="E121" s="197" t="s">
        <v>424</v>
      </c>
      <c r="F121" s="197">
        <f>OBLICZENIA!E618</f>
        <v>2500</v>
      </c>
      <c r="G121" s="197" t="s">
        <v>118</v>
      </c>
      <c r="H121" s="220"/>
      <c r="I121" s="15"/>
      <c r="J121" s="172"/>
      <c r="K121" s="172"/>
    </row>
    <row r="122" spans="1:11" x14ac:dyDescent="0.25">
      <c r="A122" s="15"/>
      <c r="B122" s="219"/>
      <c r="C122" s="19"/>
      <c r="D122" s="242"/>
      <c r="E122" s="19" t="s">
        <v>413</v>
      </c>
      <c r="F122" s="19">
        <f>OBLICZENIA!E620</f>
        <v>170425.92546386726</v>
      </c>
      <c r="G122" s="19" t="s">
        <v>533</v>
      </c>
      <c r="H122" s="220"/>
      <c r="I122" s="15"/>
      <c r="J122" s="172"/>
      <c r="K122" s="172"/>
    </row>
    <row r="123" spans="1:11" x14ac:dyDescent="0.25">
      <c r="A123" s="15"/>
      <c r="B123" s="219"/>
      <c r="C123" s="19"/>
      <c r="D123" s="241" t="s">
        <v>491</v>
      </c>
      <c r="E123" s="197" t="s">
        <v>410</v>
      </c>
      <c r="F123" s="197">
        <f>OBLICZENIA!F617</f>
        <v>752.85</v>
      </c>
      <c r="G123" s="197" t="s">
        <v>51</v>
      </c>
      <c r="H123" s="220"/>
      <c r="I123" s="15"/>
      <c r="J123" s="172"/>
      <c r="K123" s="172"/>
    </row>
    <row r="124" spans="1:11" x14ac:dyDescent="0.25">
      <c r="A124" s="15"/>
      <c r="B124" s="219"/>
      <c r="C124" s="19"/>
      <c r="D124" s="241"/>
      <c r="E124" s="19" t="s">
        <v>424</v>
      </c>
      <c r="F124" s="19">
        <f>OBLICZENIA!F618</f>
        <v>1265.6249999999998</v>
      </c>
      <c r="G124" s="19" t="s">
        <v>118</v>
      </c>
      <c r="H124" s="220"/>
      <c r="I124" s="15"/>
      <c r="J124" s="172"/>
      <c r="K124" s="172"/>
    </row>
    <row r="125" spans="1:11" x14ac:dyDescent="0.25">
      <c r="A125" s="15"/>
      <c r="B125" s="219"/>
      <c r="C125" s="19"/>
      <c r="D125" s="241"/>
      <c r="E125" s="197" t="s">
        <v>413</v>
      </c>
      <c r="F125" s="197">
        <f>OBLICZENIA!F620</f>
        <v>1311792.9690673829</v>
      </c>
      <c r="G125" s="197" t="s">
        <v>533</v>
      </c>
      <c r="H125" s="220"/>
      <c r="I125" s="15"/>
      <c r="J125" s="172"/>
      <c r="K125" s="172"/>
    </row>
    <row r="126" spans="1:11" x14ac:dyDescent="0.25">
      <c r="A126" s="15"/>
      <c r="B126" s="219"/>
      <c r="C126" s="19"/>
      <c r="D126" s="242" t="s">
        <v>492</v>
      </c>
      <c r="E126" s="19" t="s">
        <v>411</v>
      </c>
      <c r="F126" s="19">
        <f>OBLICZENIA!G617</f>
        <v>6977.15</v>
      </c>
      <c r="G126" s="19" t="s">
        <v>51</v>
      </c>
      <c r="H126" s="220"/>
      <c r="I126" s="15"/>
      <c r="J126" s="172"/>
      <c r="K126" s="172"/>
    </row>
    <row r="127" spans="1:11" x14ac:dyDescent="0.25">
      <c r="A127" s="15"/>
      <c r="B127" s="219"/>
      <c r="C127" s="19"/>
      <c r="D127" s="242"/>
      <c r="E127" s="197" t="s">
        <v>424</v>
      </c>
      <c r="F127" s="197">
        <f>OBLICZENIA!G618</f>
        <v>31.249999999999996</v>
      </c>
      <c r="G127" s="197" t="s">
        <v>118</v>
      </c>
      <c r="H127" s="220"/>
      <c r="I127" s="15"/>
      <c r="J127" s="172"/>
      <c r="K127" s="172"/>
    </row>
    <row r="128" spans="1:11" x14ac:dyDescent="0.25">
      <c r="A128" s="15"/>
      <c r="B128" s="219"/>
      <c r="C128" s="19"/>
      <c r="D128" s="242"/>
      <c r="E128" s="19" t="s">
        <v>413</v>
      </c>
      <c r="F128" s="19">
        <f>OBLICZENIA!G620</f>
        <v>243385503.32729945</v>
      </c>
      <c r="G128" s="19" t="s">
        <v>533</v>
      </c>
      <c r="H128" s="220"/>
      <c r="I128" s="15"/>
      <c r="J128" s="172"/>
      <c r="K128" s="172"/>
    </row>
    <row r="129" spans="1:16" x14ac:dyDescent="0.25">
      <c r="A129" s="15"/>
      <c r="B129" s="219"/>
      <c r="C129" s="19"/>
      <c r="D129" s="241" t="s">
        <v>493</v>
      </c>
      <c r="E129" s="197" t="s">
        <v>412</v>
      </c>
      <c r="F129" s="197">
        <f>OBLICZENIA!H617</f>
        <v>5782.85</v>
      </c>
      <c r="G129" s="197" t="s">
        <v>51</v>
      </c>
      <c r="H129" s="220"/>
      <c r="I129" s="15"/>
      <c r="J129" s="172"/>
      <c r="K129" s="172"/>
    </row>
    <row r="130" spans="1:16" x14ac:dyDescent="0.25">
      <c r="A130" s="15"/>
      <c r="B130" s="219"/>
      <c r="C130" s="19"/>
      <c r="D130" s="241"/>
      <c r="E130" s="19" t="s">
        <v>424</v>
      </c>
      <c r="F130" s="19">
        <f>OBLICZENIA!H618</f>
        <v>15.625000000000002</v>
      </c>
      <c r="G130" s="19" t="s">
        <v>118</v>
      </c>
      <c r="H130" s="220"/>
      <c r="I130" s="15"/>
      <c r="J130" s="172"/>
      <c r="K130" s="172"/>
    </row>
    <row r="131" spans="1:16" x14ac:dyDescent="0.25">
      <c r="A131" s="15"/>
      <c r="B131" s="219"/>
      <c r="C131" s="19"/>
      <c r="D131" s="241"/>
      <c r="E131" s="197" t="s">
        <v>413</v>
      </c>
      <c r="F131" s="197">
        <f>OBLICZENIA!H620</f>
        <v>12095.397179723672</v>
      </c>
      <c r="G131" s="197" t="s">
        <v>533</v>
      </c>
      <c r="H131" s="220"/>
      <c r="I131" s="15"/>
      <c r="J131" s="172"/>
      <c r="K131" s="172"/>
    </row>
    <row r="132" spans="1:16" x14ac:dyDescent="0.25">
      <c r="A132" s="15"/>
      <c r="B132" s="219"/>
      <c r="C132" s="19"/>
      <c r="D132" s="242" t="s">
        <v>494</v>
      </c>
      <c r="E132" s="19" t="s">
        <v>408</v>
      </c>
      <c r="F132" s="19">
        <f>OBLICZENIA!I617</f>
        <v>1047.1500000000001</v>
      </c>
      <c r="G132" s="19" t="s">
        <v>51</v>
      </c>
      <c r="H132" s="220"/>
      <c r="I132" s="15"/>
      <c r="J132" s="172"/>
      <c r="K132" s="172"/>
    </row>
    <row r="133" spans="1:16" x14ac:dyDescent="0.25">
      <c r="A133" s="15"/>
      <c r="B133" s="219"/>
      <c r="C133" s="19"/>
      <c r="D133" s="242"/>
      <c r="E133" s="197" t="s">
        <v>424</v>
      </c>
      <c r="F133" s="197">
        <f>OBLICZENIA!I618</f>
        <v>1250</v>
      </c>
      <c r="G133" s="197" t="s">
        <v>118</v>
      </c>
      <c r="H133" s="220"/>
      <c r="I133" s="15"/>
      <c r="J133" s="172"/>
      <c r="K133" s="172"/>
    </row>
    <row r="134" spans="1:16" x14ac:dyDescent="0.25">
      <c r="A134" s="15"/>
      <c r="B134" s="219"/>
      <c r="C134" s="19"/>
      <c r="D134" s="242"/>
      <c r="E134" s="19" t="s">
        <v>413</v>
      </c>
      <c r="F134" s="19">
        <f>OBLICZENIA!I620</f>
        <v>2538247.9687500005</v>
      </c>
      <c r="G134" s="19" t="s">
        <v>533</v>
      </c>
      <c r="H134" s="220"/>
      <c r="I134" s="15"/>
      <c r="J134" s="172"/>
      <c r="K134" s="172"/>
    </row>
    <row r="135" spans="1:16" x14ac:dyDescent="0.25">
      <c r="A135" s="15"/>
      <c r="B135" s="219"/>
      <c r="C135" s="19"/>
      <c r="D135" s="241" t="s">
        <v>495</v>
      </c>
      <c r="E135" s="197" t="s">
        <v>409</v>
      </c>
      <c r="F135" s="197">
        <f>OBLICZENIA!J617</f>
        <v>147.15</v>
      </c>
      <c r="G135" s="197" t="s">
        <v>51</v>
      </c>
      <c r="H135" s="220"/>
      <c r="I135" s="15"/>
      <c r="J135" s="172"/>
      <c r="K135" s="172"/>
    </row>
    <row r="136" spans="1:16" x14ac:dyDescent="0.25">
      <c r="A136" s="15"/>
      <c r="B136" s="219"/>
      <c r="C136" s="19"/>
      <c r="D136" s="241"/>
      <c r="E136" s="19" t="s">
        <v>424</v>
      </c>
      <c r="F136" s="19">
        <f>OBLICZENIA!J618</f>
        <v>2500</v>
      </c>
      <c r="G136" s="19" t="s">
        <v>118</v>
      </c>
      <c r="H136" s="220"/>
      <c r="I136" s="15"/>
      <c r="J136" s="172"/>
      <c r="K136" s="172"/>
    </row>
    <row r="137" spans="1:16" x14ac:dyDescent="0.25">
      <c r="A137" s="15"/>
      <c r="B137" s="219"/>
      <c r="C137" s="19"/>
      <c r="D137" s="241"/>
      <c r="E137" s="197" t="s">
        <v>413</v>
      </c>
      <c r="F137" s="197">
        <f>OBLICZENIA!J620</f>
        <v>278683.70625000005</v>
      </c>
      <c r="G137" s="197" t="s">
        <v>533</v>
      </c>
      <c r="H137" s="220"/>
      <c r="I137" s="15"/>
      <c r="J137" s="172"/>
      <c r="K137" s="172"/>
    </row>
    <row r="138" spans="1:16" x14ac:dyDescent="0.25">
      <c r="A138" s="15"/>
      <c r="B138" s="219"/>
      <c r="C138" s="19"/>
      <c r="D138" s="242" t="s">
        <v>496</v>
      </c>
      <c r="E138" s="19" t="s">
        <v>410</v>
      </c>
      <c r="F138" s="19">
        <f>OBLICZENIA!K617</f>
        <v>752.85</v>
      </c>
      <c r="G138" s="19" t="s">
        <v>51</v>
      </c>
      <c r="H138" s="220"/>
      <c r="I138" s="15"/>
      <c r="J138" s="172"/>
      <c r="K138" s="172"/>
    </row>
    <row r="139" spans="1:16" x14ac:dyDescent="0.25">
      <c r="A139" s="15"/>
      <c r="B139" s="219"/>
      <c r="C139" s="19"/>
      <c r="D139" s="242"/>
      <c r="E139" s="197" t="s">
        <v>424</v>
      </c>
      <c r="F139" s="197">
        <f>OBLICZENIA!K618</f>
        <v>1250</v>
      </c>
      <c r="G139" s="197" t="s">
        <v>118</v>
      </c>
      <c r="H139" s="220"/>
      <c r="I139" s="15"/>
      <c r="J139" s="172"/>
      <c r="K139" s="172"/>
    </row>
    <row r="140" spans="1:16" x14ac:dyDescent="0.25">
      <c r="A140" s="15"/>
      <c r="B140" s="219"/>
      <c r="C140" s="19"/>
      <c r="D140" s="242"/>
      <c r="E140" s="19" t="s">
        <v>413</v>
      </c>
      <c r="F140" s="19">
        <f>OBLICZENIA!K620</f>
        <v>1311997.9687500002</v>
      </c>
      <c r="G140" s="19" t="s">
        <v>533</v>
      </c>
      <c r="H140" s="220"/>
      <c r="I140" s="15"/>
      <c r="J140" s="172"/>
      <c r="K140" s="172"/>
    </row>
    <row r="141" spans="1:16" x14ac:dyDescent="0.25">
      <c r="A141" s="15"/>
      <c r="B141" s="219"/>
      <c r="C141" s="19"/>
      <c r="D141" s="197" t="s">
        <v>497</v>
      </c>
      <c r="E141" s="197" t="s">
        <v>534</v>
      </c>
      <c r="F141" s="197">
        <v>0</v>
      </c>
      <c r="G141" s="197" t="s">
        <v>533</v>
      </c>
      <c r="H141" s="220"/>
      <c r="I141" s="15"/>
      <c r="J141" s="172"/>
      <c r="K141" s="172"/>
    </row>
    <row r="142" spans="1:16" x14ac:dyDescent="0.25">
      <c r="A142" s="15"/>
      <c r="B142" s="219"/>
      <c r="C142" s="19"/>
      <c r="D142" s="19" t="s">
        <v>530</v>
      </c>
      <c r="E142" s="19" t="s">
        <v>531</v>
      </c>
      <c r="F142" s="19">
        <f>OBLICZENIA!D624</f>
        <v>2680.8687037254517</v>
      </c>
      <c r="G142" s="19" t="s">
        <v>51</v>
      </c>
      <c r="H142" s="220"/>
      <c r="I142" s="15"/>
      <c r="J142" s="172"/>
      <c r="K142" s="172"/>
      <c r="O142" s="172"/>
      <c r="P142" s="172"/>
    </row>
    <row r="143" spans="1:16" x14ac:dyDescent="0.25">
      <c r="A143" s="15"/>
      <c r="B143" s="219"/>
      <c r="C143" s="19"/>
      <c r="D143" s="197" t="s">
        <v>528</v>
      </c>
      <c r="E143" s="197" t="s">
        <v>529</v>
      </c>
      <c r="F143" s="197">
        <f>OBLICZENIA!D628</f>
        <v>2200</v>
      </c>
      <c r="G143" s="197" t="s">
        <v>51</v>
      </c>
      <c r="H143" s="220"/>
      <c r="I143" s="15"/>
      <c r="J143" s="172"/>
      <c r="K143" s="172"/>
      <c r="O143" s="172"/>
      <c r="P143" s="172"/>
    </row>
    <row r="144" spans="1:16" x14ac:dyDescent="0.25">
      <c r="A144" s="15"/>
      <c r="B144" s="219"/>
      <c r="C144" s="19"/>
      <c r="D144" s="19" t="s">
        <v>527</v>
      </c>
      <c r="E144" s="19" t="s">
        <v>526</v>
      </c>
      <c r="F144" s="19">
        <f>OBLICZENIA!D632</f>
        <v>178.85223177155535</v>
      </c>
      <c r="G144" s="19" t="s">
        <v>118</v>
      </c>
      <c r="H144" s="220"/>
      <c r="I144" s="15"/>
      <c r="J144" s="172"/>
      <c r="K144" s="172"/>
      <c r="O144" s="172"/>
      <c r="P144" s="172"/>
    </row>
    <row r="145" spans="1:16" x14ac:dyDescent="0.25">
      <c r="A145" s="15"/>
      <c r="B145" s="219"/>
      <c r="C145" s="19"/>
      <c r="D145" s="197" t="s">
        <v>399</v>
      </c>
      <c r="E145" s="197" t="s">
        <v>400</v>
      </c>
      <c r="F145" s="197">
        <f>OBLICZENIA!D635</f>
        <v>25</v>
      </c>
      <c r="G145" s="197" t="s">
        <v>524</v>
      </c>
      <c r="H145" s="220"/>
      <c r="I145" s="15"/>
      <c r="J145" s="172"/>
      <c r="K145" s="172"/>
      <c r="O145" s="172"/>
      <c r="P145" s="172"/>
    </row>
    <row r="146" spans="1:16" x14ac:dyDescent="0.25">
      <c r="A146" s="15"/>
      <c r="B146" s="219"/>
      <c r="C146" s="19"/>
      <c r="D146" s="19" t="s">
        <v>401</v>
      </c>
      <c r="E146" s="19" t="s">
        <v>402</v>
      </c>
      <c r="F146" s="19">
        <f>OBLICZENIA!D640</f>
        <v>24</v>
      </c>
      <c r="G146" s="19" t="s">
        <v>525</v>
      </c>
      <c r="H146" s="220"/>
      <c r="I146" s="15"/>
      <c r="J146" s="172"/>
      <c r="K146" s="172"/>
    </row>
    <row r="147" spans="1:16" x14ac:dyDescent="0.25">
      <c r="A147" s="15"/>
      <c r="B147" s="219"/>
      <c r="C147" s="19"/>
      <c r="D147" s="197" t="s">
        <v>523</v>
      </c>
      <c r="E147" s="197"/>
      <c r="F147" s="197">
        <f>OBLICZENIA!D643</f>
        <v>90</v>
      </c>
      <c r="G147" s="197" t="s">
        <v>132</v>
      </c>
      <c r="H147" s="220"/>
      <c r="I147" s="15"/>
      <c r="J147" s="172"/>
      <c r="K147" s="172"/>
    </row>
    <row r="148" spans="1:16" x14ac:dyDescent="0.25">
      <c r="A148" s="15"/>
      <c r="B148" s="219"/>
      <c r="C148" s="19"/>
      <c r="D148" s="19" t="s">
        <v>549</v>
      </c>
      <c r="E148" s="19" t="s">
        <v>521</v>
      </c>
      <c r="F148" s="226">
        <f ca="1">OBLICZENIA!D647</f>
        <v>1511055257.7987251</v>
      </c>
      <c r="G148" s="19" t="s">
        <v>522</v>
      </c>
      <c r="H148" s="220"/>
      <c r="I148" s="15"/>
      <c r="J148" s="172"/>
      <c r="K148" s="172"/>
    </row>
    <row r="149" spans="1:16" x14ac:dyDescent="0.25">
      <c r="A149" s="15"/>
      <c r="B149" s="219"/>
      <c r="C149" s="19"/>
      <c r="D149" s="197" t="s">
        <v>520</v>
      </c>
      <c r="E149" s="197" t="str">
        <f>CONCATENATE(OBLICZENIA!C650," = ")</f>
        <v xml:space="preserve">Cdyn = (Fz+P) * (L/106)1/3 = </v>
      </c>
      <c r="F149" s="197">
        <f ca="1">OBLICZENIA!D651</f>
        <v>56008.925449721501</v>
      </c>
      <c r="G149" s="197" t="s">
        <v>51</v>
      </c>
      <c r="H149" s="220"/>
      <c r="I149" s="15"/>
      <c r="J149" s="172"/>
      <c r="K149" s="172"/>
    </row>
    <row r="150" spans="1:16" x14ac:dyDescent="0.25">
      <c r="A150" s="15"/>
      <c r="B150" s="219"/>
      <c r="C150" s="19"/>
      <c r="D150" s="19"/>
      <c r="E150" s="19"/>
      <c r="F150" s="19"/>
      <c r="G150" s="19"/>
      <c r="H150" s="220"/>
      <c r="I150" s="15"/>
      <c r="J150" s="172"/>
      <c r="K150" s="172"/>
    </row>
    <row r="151" spans="1:16" ht="15.75" x14ac:dyDescent="0.25">
      <c r="A151" s="15"/>
      <c r="B151" s="219"/>
      <c r="C151" s="222" t="s">
        <v>518</v>
      </c>
      <c r="D151" s="223" t="s">
        <v>519</v>
      </c>
      <c r="E151" s="19"/>
      <c r="F151" s="19"/>
      <c r="G151" s="19"/>
      <c r="H151" s="220"/>
      <c r="I151" s="15"/>
      <c r="J151" s="172"/>
      <c r="K151" s="172"/>
    </row>
    <row r="152" spans="1:16" x14ac:dyDescent="0.25">
      <c r="A152" s="15"/>
      <c r="B152" s="219"/>
      <c r="C152" s="19"/>
      <c r="D152" s="19"/>
      <c r="E152" s="19"/>
      <c r="F152" s="19"/>
      <c r="G152" s="19"/>
      <c r="H152" s="220"/>
      <c r="I152" s="15"/>
      <c r="J152" s="172"/>
      <c r="K152" s="172"/>
    </row>
    <row r="153" spans="1:16" x14ac:dyDescent="0.25">
      <c r="A153" s="15"/>
      <c r="B153" s="219"/>
      <c r="C153" s="19"/>
      <c r="D153" s="19" t="s">
        <v>644</v>
      </c>
      <c r="E153" s="231" t="str">
        <f>OBLICZENIA!B683</f>
        <v>50-8B3</v>
      </c>
      <c r="F153" s="19"/>
      <c r="G153" s="19"/>
      <c r="H153" s="220"/>
      <c r="I153" s="15"/>
      <c r="J153" s="172"/>
      <c r="K153" s="172"/>
    </row>
    <row r="154" spans="1:16" x14ac:dyDescent="0.25">
      <c r="A154" s="15"/>
      <c r="B154" s="219"/>
      <c r="C154" s="19"/>
      <c r="D154" s="197" t="s">
        <v>437</v>
      </c>
      <c r="E154" s="197">
        <f>OBLICZENIA!E683</f>
        <v>56740</v>
      </c>
      <c r="F154" s="197" t="s">
        <v>51</v>
      </c>
      <c r="G154" s="19"/>
      <c r="H154" s="220"/>
      <c r="I154" s="15"/>
      <c r="J154" s="172"/>
      <c r="K154" s="172"/>
    </row>
    <row r="155" spans="1:16" x14ac:dyDescent="0.25">
      <c r="A155" s="15"/>
      <c r="B155" s="219"/>
      <c r="C155" s="19"/>
      <c r="D155" s="19"/>
      <c r="E155" s="19"/>
      <c r="F155" s="19"/>
      <c r="G155" s="19"/>
      <c r="H155" s="220"/>
      <c r="I155" s="15"/>
      <c r="J155" s="172"/>
      <c r="K155" s="172"/>
    </row>
    <row r="156" spans="1:16" ht="15.75" x14ac:dyDescent="0.25">
      <c r="A156" s="15"/>
      <c r="B156" s="219"/>
      <c r="C156" s="222" t="s">
        <v>545</v>
      </c>
      <c r="D156" s="223" t="s">
        <v>546</v>
      </c>
      <c r="E156" s="19"/>
      <c r="F156" s="19"/>
      <c r="G156" s="19"/>
      <c r="H156" s="220"/>
      <c r="I156" s="15"/>
      <c r="J156" s="172"/>
      <c r="K156" s="172"/>
    </row>
    <row r="157" spans="1:16" x14ac:dyDescent="0.25">
      <c r="A157" s="15"/>
      <c r="B157" s="219"/>
      <c r="C157" s="19"/>
      <c r="D157" s="19"/>
      <c r="E157" s="19"/>
      <c r="F157" s="19"/>
      <c r="G157" s="19"/>
      <c r="H157" s="220"/>
      <c r="I157" s="15"/>
      <c r="J157" s="172"/>
      <c r="K157" s="172"/>
    </row>
    <row r="158" spans="1:16" x14ac:dyDescent="0.25">
      <c r="A158" s="15"/>
      <c r="B158" s="219"/>
      <c r="C158" s="19"/>
      <c r="D158" s="19" t="s">
        <v>550</v>
      </c>
      <c r="E158" s="19" t="str">
        <f>OBLICZENIA!D687</f>
        <v xml:space="preserve">L = L*Sp = </v>
      </c>
      <c r="F158" s="226">
        <f ca="1">OBLICZENIA!E687</f>
        <v>12088442.062389802</v>
      </c>
      <c r="G158" s="19" t="str">
        <f>OBLICZENIA!F687</f>
        <v>m</v>
      </c>
      <c r="H158" s="220"/>
      <c r="I158" s="15"/>
      <c r="J158" s="172"/>
      <c r="K158" s="172"/>
    </row>
    <row r="159" spans="1:16" x14ac:dyDescent="0.25">
      <c r="A159" s="15"/>
      <c r="B159" s="219"/>
      <c r="C159" s="19"/>
      <c r="D159" s="197" t="s">
        <v>623</v>
      </c>
      <c r="E159" s="197" t="s">
        <v>555</v>
      </c>
      <c r="F159" s="197">
        <f ca="1">OBLICZENIA!E688</f>
        <v>40</v>
      </c>
      <c r="G159" s="197" t="s">
        <v>111</v>
      </c>
      <c r="H159" s="220"/>
      <c r="I159" s="15"/>
      <c r="J159" s="172"/>
      <c r="K159" s="172"/>
    </row>
    <row r="160" spans="1:16" x14ac:dyDescent="0.25">
      <c r="A160" s="15"/>
      <c r="B160" s="219"/>
      <c r="C160" s="19"/>
      <c r="D160" s="19" t="s">
        <v>624</v>
      </c>
      <c r="E160" s="19" t="s">
        <v>620</v>
      </c>
      <c r="F160" s="197">
        <f ca="1">OBLICZENIA!E689</f>
        <v>84</v>
      </c>
      <c r="G160" s="19" t="s">
        <v>111</v>
      </c>
      <c r="H160" s="220"/>
      <c r="I160" s="15"/>
      <c r="J160" s="172"/>
      <c r="K160" s="172"/>
    </row>
    <row r="161" spans="1:11" x14ac:dyDescent="0.25">
      <c r="A161" s="15"/>
      <c r="B161" s="219"/>
      <c r="C161" s="19"/>
      <c r="D161" s="197" t="s">
        <v>554</v>
      </c>
      <c r="E161" s="197" t="s">
        <v>556</v>
      </c>
      <c r="F161" s="197">
        <f>OBLICZENIA!E690</f>
        <v>50</v>
      </c>
      <c r="G161" s="197" t="s">
        <v>111</v>
      </c>
      <c r="H161" s="220"/>
      <c r="I161" s="15"/>
      <c r="J161" s="172"/>
      <c r="K161" s="172"/>
    </row>
    <row r="162" spans="1:11" ht="189" customHeight="1" x14ac:dyDescent="0.25">
      <c r="A162" s="15"/>
      <c r="B162" s="219"/>
      <c r="C162" s="19"/>
      <c r="D162" s="19"/>
      <c r="E162" s="19"/>
      <c r="F162" s="19"/>
      <c r="G162" s="19"/>
      <c r="H162" s="220"/>
      <c r="I162" s="15"/>
    </row>
    <row r="163" spans="1:11" x14ac:dyDescent="0.25">
      <c r="A163" s="15"/>
      <c r="B163" s="219"/>
      <c r="C163" s="19"/>
      <c r="D163" s="19" t="s">
        <v>633</v>
      </c>
      <c r="E163" s="19" t="s">
        <v>621</v>
      </c>
      <c r="F163" s="19">
        <f ca="1">OBLICZENIA!E691</f>
        <v>516</v>
      </c>
      <c r="G163" s="19" t="s">
        <v>111</v>
      </c>
      <c r="H163" s="220"/>
      <c r="I163" s="15"/>
    </row>
    <row r="164" spans="1:11" x14ac:dyDescent="0.25">
      <c r="A164" s="15"/>
      <c r="B164" s="219"/>
      <c r="C164" s="19"/>
      <c r="D164" s="197" t="s">
        <v>622</v>
      </c>
      <c r="E164" s="197" t="s">
        <v>627</v>
      </c>
      <c r="F164" s="197">
        <f>OBLICZENIA!E692</f>
        <v>7543</v>
      </c>
      <c r="G164" s="197" t="s">
        <v>51</v>
      </c>
      <c r="H164" s="220"/>
      <c r="I164" s="15"/>
    </row>
    <row r="165" spans="1:11" x14ac:dyDescent="0.25">
      <c r="A165" s="15"/>
      <c r="B165" s="219"/>
      <c r="C165" s="19"/>
      <c r="D165" s="19" t="s">
        <v>625</v>
      </c>
      <c r="E165" s="19" t="s">
        <v>628</v>
      </c>
      <c r="F165" s="19">
        <f>OBLICZENIA!E693</f>
        <v>1885.75</v>
      </c>
      <c r="G165" s="19" t="s">
        <v>51</v>
      </c>
      <c r="H165" s="220"/>
      <c r="I165" s="15"/>
    </row>
    <row r="166" spans="1:11" x14ac:dyDescent="0.25">
      <c r="A166" s="15"/>
      <c r="B166" s="219"/>
      <c r="C166" s="19"/>
      <c r="D166" s="241" t="s">
        <v>12</v>
      </c>
      <c r="E166" s="197" t="s">
        <v>629</v>
      </c>
      <c r="F166" s="197">
        <f ca="1">OBLICZENIA!E694</f>
        <v>2086.9181245999571</v>
      </c>
      <c r="G166" s="197" t="s">
        <v>51</v>
      </c>
      <c r="H166" s="220"/>
      <c r="I166" s="15"/>
    </row>
    <row r="167" spans="1:11" x14ac:dyDescent="0.25">
      <c r="A167" s="15"/>
      <c r="B167" s="219"/>
      <c r="C167" s="19"/>
      <c r="D167" s="241"/>
      <c r="E167" s="19" t="s">
        <v>631</v>
      </c>
      <c r="F167" s="19">
        <f ca="1">OBLICZENIA!E695</f>
        <v>1684.5818754000427</v>
      </c>
      <c r="G167" s="19" t="s">
        <v>51</v>
      </c>
      <c r="H167" s="220"/>
      <c r="I167" s="15"/>
    </row>
    <row r="168" spans="1:11" x14ac:dyDescent="0.25">
      <c r="A168" s="15"/>
      <c r="B168" s="219"/>
      <c r="C168" s="19"/>
      <c r="D168" s="242" t="s">
        <v>626</v>
      </c>
      <c r="E168" s="197" t="s">
        <v>632</v>
      </c>
      <c r="F168" s="197">
        <f ca="1">OBLICZENIA!E696</f>
        <v>1684.5818754000427</v>
      </c>
      <c r="G168" s="197" t="s">
        <v>51</v>
      </c>
      <c r="H168" s="220"/>
      <c r="I168" s="15"/>
    </row>
    <row r="169" spans="1:11" x14ac:dyDescent="0.25">
      <c r="A169" s="15"/>
      <c r="B169" s="219"/>
      <c r="C169" s="19"/>
      <c r="D169" s="242"/>
      <c r="E169" s="19" t="s">
        <v>630</v>
      </c>
      <c r="F169" s="19">
        <f ca="1">OBLICZENIA!E697</f>
        <v>2086.9181245999571</v>
      </c>
      <c r="G169" s="19" t="s">
        <v>51</v>
      </c>
      <c r="H169" s="220"/>
      <c r="I169" s="15"/>
    </row>
    <row r="170" spans="1:11" x14ac:dyDescent="0.25">
      <c r="A170" s="15"/>
      <c r="B170" s="219"/>
      <c r="C170" s="19"/>
      <c r="D170" s="197" t="s">
        <v>520</v>
      </c>
      <c r="E170" s="197" t="str">
        <f>OBLICZENIA!D698</f>
        <v>Cdyn=(L*P^3/50000)^(1/3)</v>
      </c>
      <c r="F170" s="197">
        <f ca="1">OBLICZENIA!E698</f>
        <v>13000.863160889476</v>
      </c>
      <c r="G170" s="197" t="s">
        <v>51</v>
      </c>
      <c r="H170" s="220"/>
      <c r="I170" s="15"/>
    </row>
    <row r="171" spans="1:11" x14ac:dyDescent="0.25">
      <c r="A171" s="15"/>
      <c r="B171" s="219"/>
      <c r="C171" s="19"/>
      <c r="D171" s="19" t="str">
        <f>OBLICZENIA!C699</f>
        <v>Dynamiczny współczynnik bezpieczeństwa</v>
      </c>
      <c r="E171" s="19" t="str">
        <f>OBLICZENIA!D699</f>
        <v xml:space="preserve">x = </v>
      </c>
      <c r="F171" s="19">
        <f>OBLICZENIA!E699</f>
        <v>2</v>
      </c>
      <c r="G171" s="19"/>
      <c r="H171" s="220"/>
      <c r="I171" s="15"/>
    </row>
    <row r="172" spans="1:11" x14ac:dyDescent="0.25">
      <c r="A172" s="15"/>
      <c r="B172" s="219"/>
      <c r="C172" s="19"/>
      <c r="D172" s="19"/>
      <c r="E172" s="19"/>
      <c r="F172" s="19"/>
      <c r="G172" s="19"/>
      <c r="H172" s="220"/>
      <c r="I172" s="15"/>
    </row>
    <row r="173" spans="1:11" ht="15.75" x14ac:dyDescent="0.25">
      <c r="A173" s="15"/>
      <c r="B173" s="219"/>
      <c r="C173" s="222" t="s">
        <v>640</v>
      </c>
      <c r="D173" s="223" t="s">
        <v>641</v>
      </c>
      <c r="E173" s="19"/>
      <c r="F173" s="19"/>
      <c r="G173" s="19"/>
      <c r="H173" s="220"/>
      <c r="I173" s="15"/>
    </row>
    <row r="174" spans="1:11" x14ac:dyDescent="0.25">
      <c r="A174" s="15"/>
      <c r="B174" s="219"/>
      <c r="C174" s="19"/>
      <c r="D174" s="19"/>
      <c r="E174" s="19"/>
      <c r="F174" s="19"/>
      <c r="G174" s="19"/>
      <c r="H174" s="220"/>
      <c r="I174" s="15"/>
    </row>
    <row r="175" spans="1:11" x14ac:dyDescent="0.25">
      <c r="A175" s="15"/>
      <c r="B175" s="219"/>
      <c r="C175" s="19"/>
      <c r="D175" s="19" t="s">
        <v>645</v>
      </c>
      <c r="E175" s="19" t="str">
        <f>OBLICZENIA!F764</f>
        <v>HGH25CA</v>
      </c>
      <c r="F175" s="19"/>
      <c r="G175" s="19"/>
      <c r="H175" s="220"/>
      <c r="I175" s="15"/>
    </row>
    <row r="176" spans="1:11" x14ac:dyDescent="0.25">
      <c r="A176" s="15"/>
      <c r="B176" s="219"/>
      <c r="C176" s="19"/>
      <c r="D176" s="197" t="s">
        <v>520</v>
      </c>
      <c r="E176" s="197">
        <f ca="1">OBLICZENIA!E765</f>
        <v>26480</v>
      </c>
      <c r="F176" s="197" t="s">
        <v>51</v>
      </c>
      <c r="G176" s="19"/>
      <c r="H176" s="220"/>
      <c r="I176" s="15"/>
    </row>
    <row r="177" spans="1:9" x14ac:dyDescent="0.25">
      <c r="A177" s="15"/>
      <c r="B177" s="219"/>
      <c r="C177" s="19"/>
      <c r="D177" s="19"/>
      <c r="E177" s="19"/>
      <c r="F177" s="19"/>
      <c r="G177" s="19"/>
      <c r="H177" s="220"/>
      <c r="I177" s="15"/>
    </row>
    <row r="178" spans="1:9" ht="15.75" x14ac:dyDescent="0.25">
      <c r="A178" s="15"/>
      <c r="B178" s="219"/>
      <c r="C178" s="222" t="s">
        <v>646</v>
      </c>
      <c r="D178" s="223" t="s">
        <v>647</v>
      </c>
      <c r="E178" s="19"/>
      <c r="F178" s="19"/>
      <c r="G178" s="19"/>
      <c r="H178" s="220"/>
      <c r="I178" s="15"/>
    </row>
    <row r="179" spans="1:9" x14ac:dyDescent="0.25">
      <c r="A179" s="15"/>
      <c r="B179" s="219"/>
      <c r="C179" s="19"/>
      <c r="D179" s="19"/>
      <c r="E179" s="19"/>
      <c r="F179" s="19"/>
      <c r="G179" s="19"/>
      <c r="H179" s="220"/>
      <c r="I179" s="15"/>
    </row>
    <row r="180" spans="1:9" x14ac:dyDescent="0.25">
      <c r="A180" s="15"/>
      <c r="B180" s="219"/>
      <c r="C180" s="19"/>
      <c r="D180" s="19" t="s">
        <v>648</v>
      </c>
      <c r="E180" s="19" t="s">
        <v>649</v>
      </c>
      <c r="F180" s="19"/>
      <c r="G180" s="19"/>
      <c r="H180" s="220"/>
      <c r="I180" s="15"/>
    </row>
    <row r="181" spans="1:9" ht="260.25" customHeight="1" x14ac:dyDescent="0.25">
      <c r="A181" s="15"/>
      <c r="B181" s="219"/>
      <c r="C181" s="19"/>
      <c r="D181" s="19"/>
      <c r="E181" s="19"/>
      <c r="F181" s="19"/>
      <c r="G181" s="19"/>
      <c r="H181" s="220"/>
      <c r="I181" s="15"/>
    </row>
    <row r="182" spans="1:9" x14ac:dyDescent="0.25">
      <c r="A182" s="15"/>
      <c r="B182" s="219"/>
      <c r="C182" s="19"/>
      <c r="D182" s="19"/>
      <c r="E182" s="19"/>
      <c r="F182" s="19"/>
      <c r="G182" s="19"/>
      <c r="H182" s="220"/>
      <c r="I182" s="15"/>
    </row>
    <row r="183" spans="1:9" x14ac:dyDescent="0.25">
      <c r="A183" s="15"/>
      <c r="B183" s="219"/>
      <c r="C183" s="19"/>
      <c r="D183" s="19" t="str">
        <f>OBLICZENIA!C792</f>
        <v>Współczynnik serwisowy [24h, 90%, i=0,888]</v>
      </c>
      <c r="E183" s="19" t="str">
        <f>OBLICZENIA!D792</f>
        <v>ws =</v>
      </c>
      <c r="F183" s="19">
        <f>OBLICZENIA!E792</f>
        <v>1.5</v>
      </c>
      <c r="G183" s="19"/>
      <c r="H183" s="220"/>
      <c r="I183" s="15"/>
    </row>
    <row r="184" spans="1:9" x14ac:dyDescent="0.25">
      <c r="A184" s="15"/>
      <c r="B184" s="219"/>
      <c r="C184" s="19"/>
      <c r="D184" s="197" t="str">
        <f>OBLICZENIA!C793</f>
        <v xml:space="preserve">Moc obliczeniowa </v>
      </c>
      <c r="E184" s="197" t="str">
        <f>OBLICZENIA!D793</f>
        <v xml:space="preserve">PHP = P [HP] * ws = </v>
      </c>
      <c r="F184" s="197">
        <f>OBLICZENIA!E793</f>
        <v>6.8794433217000002</v>
      </c>
      <c r="G184" s="197" t="str">
        <f>OBLICZENIA!F793</f>
        <v>HP</v>
      </c>
      <c r="H184" s="220"/>
      <c r="I184" s="15"/>
    </row>
    <row r="185" spans="1:9" x14ac:dyDescent="0.25">
      <c r="A185" s="15"/>
      <c r="B185" s="219"/>
      <c r="C185" s="19"/>
      <c r="D185" s="19" t="str">
        <f>OBLICZENIA!C794</f>
        <v>Prędkość obrotowa na szybszym wałku</v>
      </c>
      <c r="E185" s="19" t="str">
        <f>OBLICZENIA!D794</f>
        <v>n =</v>
      </c>
      <c r="F185" s="19">
        <f>OBLICZENIA!E794</f>
        <v>3000</v>
      </c>
      <c r="G185" s="19" t="str">
        <f>OBLICZENIA!F794</f>
        <v>obr/min</v>
      </c>
      <c r="H185" s="220"/>
      <c r="I185" s="15"/>
    </row>
    <row r="186" spans="1:9" x14ac:dyDescent="0.25">
      <c r="A186" s="15"/>
      <c r="B186" s="219"/>
      <c r="C186" s="19"/>
      <c r="D186" s="19"/>
      <c r="E186" s="19"/>
      <c r="F186" s="19"/>
      <c r="G186" s="19"/>
      <c r="H186" s="220"/>
      <c r="I186" s="15"/>
    </row>
    <row r="187" spans="1:9" ht="381.75" customHeight="1" x14ac:dyDescent="0.25">
      <c r="A187" s="15"/>
      <c r="B187" s="219"/>
      <c r="C187" s="19"/>
      <c r="D187" s="19"/>
      <c r="E187" s="19"/>
      <c r="F187" s="19"/>
      <c r="G187" s="19"/>
      <c r="H187" s="220"/>
      <c r="I187" s="15"/>
    </row>
    <row r="188" spans="1:9" x14ac:dyDescent="0.25">
      <c r="A188" s="15"/>
      <c r="B188" s="219"/>
      <c r="C188" s="19"/>
      <c r="D188" s="197" t="s">
        <v>656</v>
      </c>
      <c r="E188" s="197" t="s">
        <v>657</v>
      </c>
      <c r="F188" s="197">
        <f>OBLICZENIA!E821</f>
        <v>8</v>
      </c>
      <c r="G188" s="197" t="s">
        <v>111</v>
      </c>
      <c r="H188" s="220"/>
      <c r="I188" s="15"/>
    </row>
    <row r="189" spans="1:9" ht="165" customHeight="1" x14ac:dyDescent="0.25">
      <c r="A189" s="15"/>
      <c r="B189" s="219"/>
      <c r="C189" s="19"/>
      <c r="D189" s="19"/>
      <c r="E189" s="19"/>
      <c r="F189" s="19"/>
      <c r="G189" s="19"/>
      <c r="H189" s="220"/>
      <c r="I189" s="15"/>
    </row>
    <row r="190" spans="1:9" x14ac:dyDescent="0.25">
      <c r="A190" s="15"/>
      <c r="B190" s="219"/>
      <c r="C190" s="19"/>
      <c r="D190" s="19"/>
      <c r="E190" s="19"/>
      <c r="F190" s="19"/>
      <c r="G190" s="19"/>
      <c r="H190" s="220"/>
      <c r="I190" s="15"/>
    </row>
    <row r="191" spans="1:9" ht="240.75" customHeight="1" x14ac:dyDescent="0.25">
      <c r="A191" s="15"/>
      <c r="B191" s="219"/>
      <c r="C191" s="19"/>
      <c r="D191" s="19"/>
      <c r="E191" s="19"/>
      <c r="F191" s="19"/>
      <c r="G191" s="19"/>
      <c r="H191" s="220"/>
      <c r="I191" s="15"/>
    </row>
    <row r="192" spans="1:9" x14ac:dyDescent="0.25">
      <c r="A192" s="15"/>
      <c r="B192" s="219"/>
      <c r="C192" s="19"/>
      <c r="D192" s="19" t="str">
        <f>OBLICZENIA!C848</f>
        <v>Minimalna średnica koła pasowego</v>
      </c>
      <c r="E192" s="19" t="str">
        <f>CONCATENATE(OBLICZENIA!D848,"  (",OBLICZENIA!P824," in )")</f>
        <v>ODmin =   (2,7 in )</v>
      </c>
      <c r="F192" s="19">
        <f>OBLICZENIA!E848</f>
        <v>68.58</v>
      </c>
      <c r="G192" s="19" t="str">
        <f>OBLICZENIA!F848</f>
        <v>mm</v>
      </c>
      <c r="H192" s="220"/>
      <c r="I192" s="15"/>
    </row>
    <row r="193" spans="1:9" x14ac:dyDescent="0.25">
      <c r="A193" s="15"/>
      <c r="B193" s="219"/>
      <c r="C193" s="19"/>
      <c r="D193" s="197" t="str">
        <f>OBLICZENIA!D882</f>
        <v>Przełożenie i=0,888 na kołach pasowych :</v>
      </c>
      <c r="E193" s="197" t="str">
        <f>OBLICZENIA!E882</f>
        <v>z2 / z1 =</v>
      </c>
      <c r="F193" s="197" t="str">
        <f>OBLICZENIA!F882</f>
        <v>72 / 64</v>
      </c>
      <c r="G193" s="197"/>
      <c r="H193" s="220"/>
      <c r="I193" s="15"/>
    </row>
    <row r="194" spans="1:9" x14ac:dyDescent="0.25">
      <c r="A194" s="15"/>
      <c r="B194" s="219"/>
      <c r="C194" s="19"/>
      <c r="D194" s="19" t="str">
        <f>OBLICZENIA!D883</f>
        <v>Średnica zewnętrzna koła 1</v>
      </c>
      <c r="E194" s="19" t="str">
        <f>OBLICZENIA!E883</f>
        <v xml:space="preserve">OD1 = </v>
      </c>
      <c r="F194" s="19">
        <f>OBLICZENIA!F883</f>
        <v>163.0401299767689</v>
      </c>
      <c r="G194" s="19" t="str">
        <f>OBLICZENIA!G883</f>
        <v>mm</v>
      </c>
      <c r="H194" s="220"/>
      <c r="I194" s="15"/>
    </row>
    <row r="195" spans="1:9" x14ac:dyDescent="0.25">
      <c r="A195" s="15"/>
      <c r="B195" s="219"/>
      <c r="C195" s="19"/>
      <c r="D195" s="197" t="str">
        <f>OBLICZENIA!D884</f>
        <v>Średnica zewnętrzna koła 2</v>
      </c>
      <c r="E195" s="197" t="str">
        <f>OBLICZENIA!E884</f>
        <v>OD2 =</v>
      </c>
      <c r="F195" s="197">
        <f>OBLICZENIA!F884</f>
        <v>183.40468500842678</v>
      </c>
      <c r="G195" s="197" t="str">
        <f>OBLICZENIA!G884</f>
        <v>mm</v>
      </c>
      <c r="H195" s="220"/>
      <c r="I195" s="15"/>
    </row>
    <row r="196" spans="1:9" x14ac:dyDescent="0.25">
      <c r="A196" s="15"/>
      <c r="B196" s="219"/>
      <c r="C196" s="19"/>
      <c r="D196" s="19" t="str">
        <f>OBLICZENIA!D885</f>
        <v>Szerokość pasa napędowego</v>
      </c>
      <c r="E196" s="19" t="str">
        <f>OBLICZENIA!E885</f>
        <v xml:space="preserve">w = </v>
      </c>
      <c r="F196" s="19">
        <f>OBLICZENIA!F885</f>
        <v>12</v>
      </c>
      <c r="G196" s="19" t="str">
        <f>OBLICZENIA!G885</f>
        <v>mm</v>
      </c>
      <c r="H196" s="220"/>
      <c r="I196" s="15"/>
    </row>
    <row r="197" spans="1:9" x14ac:dyDescent="0.25">
      <c r="A197" s="15"/>
      <c r="B197" s="219"/>
      <c r="C197" s="19"/>
      <c r="D197" s="197" t="str">
        <f>OBLICZENIA!D886</f>
        <v>Maksymalna moc przenoszona pasem</v>
      </c>
      <c r="E197" s="197" t="str">
        <f>OBLICZENIA!E886</f>
        <v>Pmax =</v>
      </c>
      <c r="F197" s="197">
        <f>OBLICZENIA!F886</f>
        <v>36.1</v>
      </c>
      <c r="G197" s="197" t="str">
        <f>OBLICZENIA!G886</f>
        <v>HP</v>
      </c>
      <c r="H197" s="220"/>
      <c r="I197" s="15"/>
    </row>
    <row r="198" spans="1:9" x14ac:dyDescent="0.25">
      <c r="A198" s="15"/>
      <c r="B198" s="219"/>
      <c r="C198" s="19"/>
      <c r="D198" s="19" t="str">
        <f>OBLICZENIA!D887</f>
        <v>Odległość minimalna osi</v>
      </c>
      <c r="E198" s="19" t="str">
        <f>OBLICZENIA!E887</f>
        <v>amin = OD1+OD2/2 + 50mm =</v>
      </c>
      <c r="F198" s="19">
        <f>OBLICZENIA!F887</f>
        <v>223.22240749259782</v>
      </c>
      <c r="G198" s="19" t="str">
        <f>OBLICZENIA!G887</f>
        <v>mm</v>
      </c>
      <c r="H198" s="220"/>
      <c r="I198" s="15"/>
    </row>
    <row r="199" spans="1:9" x14ac:dyDescent="0.25">
      <c r="A199" s="15"/>
      <c r="B199" s="219"/>
      <c r="C199" s="19"/>
      <c r="D199" s="197" t="str">
        <f>OBLICZENIA!D888</f>
        <v>Prędkość pasa (&lt;33m/s)</v>
      </c>
      <c r="E199" s="197" t="str">
        <f>OBLICZENIA!E888</f>
        <v>V = OD1*i*n / 60000 =</v>
      </c>
      <c r="F199" s="197">
        <f>OBLICZENIA!F888</f>
        <v>14.492455997935012</v>
      </c>
      <c r="G199" s="197" t="str">
        <f>OBLICZENIA!G888</f>
        <v>m/s</v>
      </c>
      <c r="H199" s="220"/>
      <c r="I199" s="15"/>
    </row>
    <row r="200" spans="1:9" x14ac:dyDescent="0.25">
      <c r="A200" s="15"/>
      <c r="B200" s="219"/>
      <c r="C200" s="19"/>
      <c r="D200" s="19" t="str">
        <f>OBLICZENIA!D889</f>
        <v>Odległość minimalna osi (warunek min. L. zębów)</v>
      </c>
      <c r="E200" s="19" t="str">
        <f>OBLICZENIA!E889</f>
        <v>Cmin = OD1-OD2 / 36/z1-3 =</v>
      </c>
      <c r="F200" s="19">
        <f>OBLICZENIA!F889</f>
        <v>8.3546892437570808</v>
      </c>
      <c r="G200" s="19" t="str">
        <f>OBLICZENIA!G889</f>
        <v>mm</v>
      </c>
      <c r="H200" s="220"/>
      <c r="I200" s="15"/>
    </row>
    <row r="201" spans="1:9" x14ac:dyDescent="0.25">
      <c r="A201" s="15"/>
      <c r="B201" s="219"/>
      <c r="C201" s="19"/>
      <c r="D201" s="19"/>
      <c r="E201" s="19"/>
      <c r="F201" s="19"/>
      <c r="G201" s="19"/>
      <c r="H201" s="220"/>
      <c r="I201" s="15"/>
    </row>
    <row r="202" spans="1:9" ht="15.75" x14ac:dyDescent="0.25">
      <c r="A202" s="15"/>
      <c r="B202" s="219"/>
      <c r="C202" s="222" t="s">
        <v>710</v>
      </c>
      <c r="D202" s="223" t="s">
        <v>711</v>
      </c>
      <c r="E202" s="19"/>
      <c r="F202" s="19"/>
      <c r="G202" s="19"/>
      <c r="H202" s="220"/>
      <c r="I202" s="15"/>
    </row>
    <row r="203" spans="1:9" x14ac:dyDescent="0.25">
      <c r="A203" s="15"/>
      <c r="B203" s="219"/>
      <c r="C203" s="19"/>
      <c r="D203" s="19"/>
      <c r="E203" s="19"/>
      <c r="F203" s="19"/>
      <c r="G203" s="19"/>
      <c r="H203" s="220"/>
      <c r="I203" s="15"/>
    </row>
    <row r="204" spans="1:9" x14ac:dyDescent="0.25">
      <c r="A204" s="15"/>
      <c r="B204" s="219"/>
      <c r="C204" s="19"/>
      <c r="D204" s="19" t="s">
        <v>712</v>
      </c>
      <c r="E204" s="231" t="str">
        <f>OBLICZENIA!F891</f>
        <v>1064-8MGT P.L. 41.890 133 teeth</v>
      </c>
      <c r="F204" s="231"/>
      <c r="G204" s="19"/>
      <c r="H204" s="220"/>
      <c r="I204" s="15"/>
    </row>
    <row r="205" spans="1:9" x14ac:dyDescent="0.25">
      <c r="A205" s="15"/>
      <c r="B205" s="219"/>
      <c r="C205" s="19"/>
      <c r="D205" s="197" t="str">
        <f>OBLICZENIA!D892</f>
        <v>Odległość osi (in)</v>
      </c>
      <c r="E205" s="197" t="str">
        <f>OBLICZENIA!E892</f>
        <v>C =</v>
      </c>
      <c r="F205" s="197">
        <f>OBLICZENIA!F892</f>
        <v>9.91</v>
      </c>
      <c r="G205" s="197" t="str">
        <f>OBLICZENIA!G892</f>
        <v>in</v>
      </c>
      <c r="H205" s="220"/>
      <c r="I205" s="15"/>
    </row>
    <row r="206" spans="1:9" x14ac:dyDescent="0.25">
      <c r="A206" s="15"/>
      <c r="B206" s="219"/>
      <c r="C206" s="19"/>
      <c r="D206" s="19" t="str">
        <f>OBLICZENIA!D893</f>
        <v>Odległość osi (mm)</v>
      </c>
      <c r="E206" s="19" t="str">
        <f>OBLICZENIA!E893</f>
        <v>C =</v>
      </c>
      <c r="F206" s="19">
        <f>OBLICZENIA!F893</f>
        <v>251.714</v>
      </c>
      <c r="G206" s="19" t="str">
        <f>OBLICZENIA!G893</f>
        <v>mm</v>
      </c>
      <c r="H206" s="220"/>
      <c r="I206" s="15"/>
    </row>
    <row r="207" spans="1:9" x14ac:dyDescent="0.25">
      <c r="A207" s="15"/>
      <c r="B207" s="219"/>
      <c r="C207" s="19"/>
      <c r="D207" s="197" t="str">
        <f>OBLICZENIA!D894</f>
        <v>L. zębów w zazębieniu</v>
      </c>
      <c r="E207" s="197" t="str">
        <f>OBLICZENIA!E894</f>
        <v>Tim = 0,5-(OD2-OD1)/6C * z1 =</v>
      </c>
      <c r="F207" s="197">
        <f>OBLICZENIA!F894</f>
        <v>31</v>
      </c>
      <c r="G207" s="197"/>
      <c r="H207" s="220"/>
      <c r="I207" s="15"/>
    </row>
    <row r="208" spans="1:9" x14ac:dyDescent="0.25">
      <c r="A208" s="15"/>
      <c r="B208" s="219"/>
      <c r="C208" s="19"/>
      <c r="D208" s="19"/>
      <c r="E208" s="19"/>
      <c r="F208" s="19"/>
      <c r="G208" s="19"/>
      <c r="H208" s="220"/>
      <c r="I208" s="15"/>
    </row>
    <row r="209" spans="1:9" x14ac:dyDescent="0.25">
      <c r="A209" s="15"/>
      <c r="B209" s="219"/>
      <c r="C209" s="19"/>
      <c r="D209" s="19" t="s">
        <v>713</v>
      </c>
      <c r="E209" s="231" t="str">
        <f>OBLICZENIA!F896</f>
        <v>P64-8MGT-12</v>
      </c>
      <c r="F209" s="231"/>
      <c r="G209" s="19"/>
      <c r="H209" s="220"/>
      <c r="I209" s="15"/>
    </row>
    <row r="210" spans="1:9" x14ac:dyDescent="0.25">
      <c r="A210" s="15"/>
      <c r="B210" s="219"/>
      <c r="C210" s="19"/>
      <c r="D210" s="197" t="s">
        <v>714</v>
      </c>
      <c r="E210" s="232" t="str">
        <f>OBLICZENIA!F897</f>
        <v>P72-8MGT-12</v>
      </c>
      <c r="F210" s="232"/>
      <c r="G210" s="197"/>
      <c r="H210" s="220"/>
      <c r="I210" s="15"/>
    </row>
    <row r="211" spans="1:9" x14ac:dyDescent="0.25">
      <c r="A211" s="15"/>
      <c r="B211" s="219"/>
      <c r="C211" s="19"/>
      <c r="D211" s="19"/>
      <c r="E211" s="19"/>
      <c r="F211" s="19"/>
      <c r="G211" s="19"/>
      <c r="H211" s="220"/>
      <c r="I211" s="15"/>
    </row>
    <row r="212" spans="1:9" x14ac:dyDescent="0.25">
      <c r="A212" s="15"/>
      <c r="B212" s="219"/>
      <c r="C212" s="19"/>
      <c r="D212" s="19" t="str">
        <f>OBLICZENIA!D899</f>
        <v>Średnica otworu w kole (in)</v>
      </c>
      <c r="E212" s="19" t="str">
        <f>OBLICZENIA!E899</f>
        <v xml:space="preserve">bmax = </v>
      </c>
      <c r="F212" s="19">
        <f>OBLICZENIA!F899</f>
        <v>2.6880000000000002</v>
      </c>
      <c r="G212" s="19" t="str">
        <f>OBLICZENIA!G899</f>
        <v>in</v>
      </c>
      <c r="H212" s="220"/>
      <c r="I212" s="15"/>
    </row>
    <row r="213" spans="1:9" x14ac:dyDescent="0.25">
      <c r="A213" s="15"/>
      <c r="B213" s="219"/>
      <c r="C213" s="19"/>
      <c r="D213" s="197" t="str">
        <f>OBLICZENIA!D900</f>
        <v>Średnica otworu w kole (mm)</v>
      </c>
      <c r="E213" s="197" t="str">
        <f>OBLICZENIA!E900</f>
        <v xml:space="preserve">bmax = </v>
      </c>
      <c r="F213" s="197">
        <f>OBLICZENIA!F900</f>
        <v>68.275199999999998</v>
      </c>
      <c r="G213" s="197" t="str">
        <f>OBLICZENIA!G900</f>
        <v>mm</v>
      </c>
      <c r="H213" s="220"/>
      <c r="I213" s="15"/>
    </row>
    <row r="214" spans="1:9" x14ac:dyDescent="0.25">
      <c r="A214" s="15"/>
      <c r="B214" s="219"/>
      <c r="C214" s="19"/>
      <c r="D214" s="19"/>
      <c r="E214" s="19"/>
      <c r="F214" s="19"/>
      <c r="G214" s="19"/>
      <c r="H214" s="220"/>
      <c r="I214" s="15"/>
    </row>
    <row r="215" spans="1:9" x14ac:dyDescent="0.25">
      <c r="A215" s="15"/>
      <c r="B215" s="233"/>
      <c r="C215" s="234"/>
      <c r="D215" s="234"/>
      <c r="E215" s="234"/>
      <c r="F215" s="234"/>
      <c r="G215" s="234"/>
      <c r="H215" s="235"/>
      <c r="I215" s="15"/>
    </row>
    <row r="216" spans="1:9" x14ac:dyDescent="0.25">
      <c r="A216" s="15"/>
      <c r="C216" s="15"/>
      <c r="D216" s="15"/>
      <c r="E216" s="15"/>
      <c r="F216" s="15"/>
      <c r="G216" s="15"/>
      <c r="H216" s="15"/>
      <c r="I216" s="15"/>
    </row>
    <row r="217" spans="1:9" x14ac:dyDescent="0.25">
      <c r="A217" s="15"/>
      <c r="C217" s="15"/>
      <c r="D217" s="15"/>
      <c r="E217" s="15"/>
      <c r="F217" s="15"/>
      <c r="G217" s="15"/>
      <c r="H217" s="15"/>
      <c r="I217" s="15"/>
    </row>
    <row r="218" spans="1:9" x14ac:dyDescent="0.25">
      <c r="A218" s="15"/>
      <c r="C218" s="15"/>
      <c r="D218" s="15"/>
      <c r="E218" s="15"/>
      <c r="F218" s="15"/>
      <c r="G218" s="15"/>
      <c r="H218" s="15"/>
      <c r="I218" s="15"/>
    </row>
    <row r="219" spans="1:9" x14ac:dyDescent="0.25">
      <c r="I219" s="15"/>
    </row>
  </sheetData>
  <mergeCells count="21">
    <mergeCell ref="D166:D167"/>
    <mergeCell ref="D168:D169"/>
    <mergeCell ref="D129:D131"/>
    <mergeCell ref="D132:D134"/>
    <mergeCell ref="D135:D137"/>
    <mergeCell ref="D138:D140"/>
    <mergeCell ref="D117:D119"/>
    <mergeCell ref="D120:D122"/>
    <mergeCell ref="D123:D125"/>
    <mergeCell ref="D126:D128"/>
    <mergeCell ref="D107:D108"/>
    <mergeCell ref="D3:F3"/>
    <mergeCell ref="D24:D25"/>
    <mergeCell ref="D26:D27"/>
    <mergeCell ref="D28:D29"/>
    <mergeCell ref="D30:D31"/>
    <mergeCell ref="D32:D33"/>
    <mergeCell ref="D34:D35"/>
    <mergeCell ref="D36:D37"/>
    <mergeCell ref="D38:D39"/>
    <mergeCell ref="D104:D105"/>
  </mergeCells>
  <pageMargins left="0.25" right="0.25" top="0.75" bottom="0.75" header="0.3" footer="0.3"/>
  <pageSetup paperSize="9" scale="2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03"/>
  <sheetViews>
    <sheetView tabSelected="1" topLeftCell="B864" zoomScale="85" zoomScaleNormal="85" workbookViewId="0">
      <selection activeCell="G904" sqref="G904"/>
    </sheetView>
  </sheetViews>
  <sheetFormatPr defaultRowHeight="15" x14ac:dyDescent="0.25"/>
  <cols>
    <col min="1" max="2" width="9.140625" style="1"/>
    <col min="3" max="3" width="10.5703125" style="1" bestFit="1" customWidth="1"/>
    <col min="4" max="4" width="12.7109375" style="1" bestFit="1" customWidth="1"/>
    <col min="5" max="5" width="9.85546875" style="1" bestFit="1" customWidth="1"/>
    <col min="6" max="6" width="13.140625" style="1" bestFit="1" customWidth="1"/>
    <col min="7" max="7" width="12.28515625" style="1" bestFit="1" customWidth="1"/>
    <col min="8" max="8" width="9.85546875" style="1" bestFit="1" customWidth="1"/>
    <col min="9" max="9" width="13.140625" style="1" bestFit="1" customWidth="1"/>
    <col min="10" max="11" width="11.42578125" style="1" bestFit="1" customWidth="1"/>
    <col min="12" max="12" width="9.28515625" style="1" bestFit="1" customWidth="1"/>
    <col min="13" max="13" width="11.42578125" style="1" bestFit="1" customWidth="1"/>
    <col min="14" max="14" width="11.7109375" style="1" bestFit="1" customWidth="1"/>
    <col min="15" max="16" width="11.42578125" style="1" bestFit="1" customWidth="1"/>
    <col min="17" max="17" width="9.42578125" style="1" bestFit="1" customWidth="1"/>
    <col min="18" max="18" width="11.5703125" style="1" bestFit="1" customWidth="1"/>
    <col min="19" max="20" width="11.7109375" style="1" bestFit="1" customWidth="1"/>
    <col min="21" max="21" width="9.28515625" style="1" bestFit="1" customWidth="1"/>
    <col min="22" max="22" width="12.42578125" style="1" bestFit="1" customWidth="1"/>
    <col min="23" max="23" width="9.28515625" style="1" bestFit="1" customWidth="1"/>
    <col min="24" max="24" width="11.7109375" style="1" bestFit="1" customWidth="1"/>
    <col min="25" max="25" width="14.5703125" style="1" customWidth="1"/>
    <col min="26" max="26" width="15.7109375" style="1" customWidth="1"/>
    <col min="27" max="27" width="9.28515625" style="1" bestFit="1" customWidth="1"/>
    <col min="28" max="28" width="11.7109375" style="1" bestFit="1" customWidth="1"/>
    <col min="29" max="16384" width="9.140625" style="1"/>
  </cols>
  <sheetData>
    <row r="1" spans="1:24" x14ac:dyDescent="0.25">
      <c r="A1" s="2"/>
      <c r="B1" s="2"/>
      <c r="C1" s="2"/>
      <c r="D1" s="2"/>
      <c r="E1" s="2"/>
      <c r="F1" s="2"/>
      <c r="G1" s="278">
        <v>1</v>
      </c>
      <c r="H1" s="2"/>
      <c r="I1" s="2"/>
      <c r="J1" s="2"/>
      <c r="K1" s="2"/>
      <c r="L1" s="2"/>
      <c r="M1" s="2"/>
      <c r="N1" s="2"/>
      <c r="O1" s="2"/>
    </row>
    <row r="2" spans="1:24" x14ac:dyDescent="0.25">
      <c r="A2" s="2"/>
      <c r="B2" s="273" t="s">
        <v>0</v>
      </c>
      <c r="C2" s="273"/>
      <c r="D2" s="273"/>
      <c r="E2" s="273"/>
      <c r="F2" s="175">
        <v>17</v>
      </c>
      <c r="G2" s="278"/>
      <c r="H2" s="2"/>
      <c r="I2" s="2"/>
      <c r="J2" s="2"/>
      <c r="K2" s="2"/>
      <c r="L2" s="2"/>
      <c r="M2" s="2"/>
      <c r="N2" s="2"/>
      <c r="O2" s="2"/>
    </row>
    <row r="3" spans="1:24" x14ac:dyDescent="0.25">
      <c r="A3" s="2"/>
      <c r="B3" s="2"/>
      <c r="C3" s="2"/>
      <c r="D3" s="2"/>
      <c r="E3" s="2"/>
      <c r="F3" s="2"/>
      <c r="G3" s="273"/>
      <c r="H3" s="273"/>
      <c r="I3" s="2"/>
      <c r="J3" s="2"/>
      <c r="K3" s="2"/>
      <c r="L3" s="2"/>
      <c r="M3" s="2"/>
      <c r="N3" s="2"/>
      <c r="O3" s="2"/>
    </row>
    <row r="4" spans="1:24" ht="18" customHeight="1" x14ac:dyDescent="0.35">
      <c r="A4" s="2"/>
      <c r="B4" s="267">
        <v>1</v>
      </c>
      <c r="C4" s="5" t="s">
        <v>30</v>
      </c>
      <c r="D4" s="174">
        <f>ZADANIA!C2</f>
        <v>700</v>
      </c>
      <c r="E4" s="7" t="s">
        <v>18</v>
      </c>
      <c r="F4" s="278"/>
      <c r="G4" s="46" t="s">
        <v>49</v>
      </c>
      <c r="H4" s="129">
        <f>D4/1000</f>
        <v>0.7</v>
      </c>
      <c r="I4" s="54" t="s">
        <v>26</v>
      </c>
      <c r="J4" s="8"/>
      <c r="K4" s="2"/>
      <c r="L4" s="2"/>
      <c r="M4" s="2"/>
      <c r="N4" s="2"/>
      <c r="O4" s="2"/>
    </row>
    <row r="5" spans="1:24" ht="18" x14ac:dyDescent="0.35">
      <c r="A5" s="2"/>
      <c r="B5" s="267"/>
      <c r="C5" s="5" t="s">
        <v>31</v>
      </c>
      <c r="D5" s="174">
        <f>ZADANIA!D2</f>
        <v>100</v>
      </c>
      <c r="E5" s="7" t="s">
        <v>18</v>
      </c>
      <c r="F5" s="278"/>
      <c r="G5" s="46" t="s">
        <v>52</v>
      </c>
      <c r="H5" s="129">
        <f>D5/1000</f>
        <v>0.1</v>
      </c>
      <c r="I5" s="54" t="s">
        <v>26</v>
      </c>
      <c r="J5" s="8"/>
      <c r="K5" s="2"/>
      <c r="L5" s="2"/>
      <c r="M5" s="5"/>
      <c r="N5" s="5"/>
      <c r="O5" s="5"/>
      <c r="P5" s="25"/>
      <c r="Q5" s="25"/>
      <c r="R5" s="25"/>
      <c r="S5" s="25"/>
      <c r="T5" s="25"/>
      <c r="U5" s="25"/>
      <c r="V5" s="25"/>
      <c r="W5" s="25"/>
      <c r="X5" s="25"/>
    </row>
    <row r="6" spans="1:24" ht="18" x14ac:dyDescent="0.35">
      <c r="A6" s="2"/>
      <c r="B6" s="28" t="s">
        <v>1</v>
      </c>
      <c r="C6" s="5" t="s">
        <v>32</v>
      </c>
      <c r="D6" s="174">
        <f>ZADANIA!E2</f>
        <v>40</v>
      </c>
      <c r="E6" s="7" t="s">
        <v>18</v>
      </c>
      <c r="F6" s="27"/>
      <c r="G6" s="46" t="s">
        <v>53</v>
      </c>
      <c r="H6" s="129">
        <f>D6/1000</f>
        <v>0.04</v>
      </c>
      <c r="I6" s="54" t="s">
        <v>26</v>
      </c>
      <c r="J6" s="8"/>
      <c r="K6" s="2"/>
      <c r="L6" s="2"/>
      <c r="M6" s="2"/>
      <c r="N6" s="2"/>
      <c r="O6" s="2"/>
    </row>
    <row r="7" spans="1:24" ht="15" customHeight="1" x14ac:dyDescent="0.35">
      <c r="A7" s="2"/>
      <c r="B7" s="268" t="s">
        <v>5</v>
      </c>
      <c r="C7" s="5" t="s">
        <v>33</v>
      </c>
      <c r="D7" s="174">
        <f>ZADANIA!F2</f>
        <v>250</v>
      </c>
      <c r="E7" s="7" t="s">
        <v>19</v>
      </c>
      <c r="F7" s="27"/>
      <c r="G7" s="46" t="s">
        <v>54</v>
      </c>
      <c r="H7" s="129">
        <f>D7/60000</f>
        <v>4.1666666666666666E-3</v>
      </c>
      <c r="I7" s="54" t="s">
        <v>24</v>
      </c>
      <c r="J7" s="8"/>
      <c r="K7" s="2"/>
      <c r="L7" s="2"/>
      <c r="M7" s="2"/>
      <c r="N7" s="2"/>
      <c r="O7" s="2"/>
    </row>
    <row r="8" spans="1:24" ht="18" x14ac:dyDescent="0.35">
      <c r="A8" s="2"/>
      <c r="B8" s="268"/>
      <c r="C8" s="5" t="s">
        <v>34</v>
      </c>
      <c r="D8" s="174">
        <f>ZADANIA!G2</f>
        <v>20</v>
      </c>
      <c r="E8" s="7" t="s">
        <v>20</v>
      </c>
      <c r="F8" s="27"/>
      <c r="G8" s="46" t="s">
        <v>55</v>
      </c>
      <c r="H8" s="129">
        <f>D8/60</f>
        <v>0.33333333333333331</v>
      </c>
      <c r="I8" s="54" t="s">
        <v>24</v>
      </c>
      <c r="J8" s="14"/>
      <c r="K8" s="2"/>
      <c r="L8" s="2"/>
      <c r="M8" s="2"/>
      <c r="N8" s="2"/>
      <c r="O8" s="2"/>
    </row>
    <row r="9" spans="1:24" ht="18" x14ac:dyDescent="0.35">
      <c r="A9" s="2"/>
      <c r="B9" s="268"/>
      <c r="C9" s="5" t="s">
        <v>35</v>
      </c>
      <c r="D9" s="174">
        <f>ZADANIA!H2</f>
        <v>1.2</v>
      </c>
      <c r="E9" s="7" t="s">
        <v>21</v>
      </c>
      <c r="F9" s="27"/>
      <c r="G9" s="46" t="s">
        <v>56</v>
      </c>
      <c r="H9" s="129">
        <f>D9</f>
        <v>1.2</v>
      </c>
      <c r="I9" s="54" t="s">
        <v>25</v>
      </c>
      <c r="J9" s="8"/>
      <c r="K9" s="2"/>
      <c r="L9" s="2"/>
      <c r="M9" s="2"/>
      <c r="N9" s="2"/>
      <c r="O9" s="2"/>
    </row>
    <row r="10" spans="1:24" ht="17.25" x14ac:dyDescent="0.25">
      <c r="A10" s="2"/>
      <c r="B10" s="268"/>
      <c r="C10" s="5" t="s">
        <v>2</v>
      </c>
      <c r="D10" s="174">
        <f>ZADANIA!I2</f>
        <v>3</v>
      </c>
      <c r="E10" s="7" t="s">
        <v>39</v>
      </c>
      <c r="F10" s="27"/>
      <c r="G10" s="46" t="s">
        <v>57</v>
      </c>
      <c r="H10" s="130">
        <f>D10</f>
        <v>3</v>
      </c>
      <c r="I10" s="55" t="s">
        <v>154</v>
      </c>
      <c r="J10" s="8"/>
      <c r="K10" s="2"/>
      <c r="L10" s="2"/>
      <c r="M10" s="2"/>
      <c r="N10" s="2"/>
      <c r="O10" s="2"/>
    </row>
    <row r="11" spans="1:24" ht="18" x14ac:dyDescent="0.35">
      <c r="A11" s="2"/>
      <c r="B11" s="268"/>
      <c r="C11" s="5" t="s">
        <v>36</v>
      </c>
      <c r="D11" s="174">
        <f>ZADANIA!J2</f>
        <v>300</v>
      </c>
      <c r="E11" s="7" t="s">
        <v>22</v>
      </c>
      <c r="F11" s="27"/>
      <c r="G11" s="46" t="s">
        <v>58</v>
      </c>
      <c r="H11" s="130">
        <f>D11</f>
        <v>300</v>
      </c>
      <c r="I11" s="54" t="s">
        <v>50</v>
      </c>
      <c r="J11" s="14"/>
      <c r="K11" s="2"/>
      <c r="L11" s="2"/>
      <c r="M11" s="2"/>
      <c r="N11" s="2"/>
      <c r="O11" s="2"/>
    </row>
    <row r="12" spans="1:24" ht="18" x14ac:dyDescent="0.35">
      <c r="A12" s="2"/>
      <c r="B12" s="268"/>
      <c r="C12" s="5" t="s">
        <v>37</v>
      </c>
      <c r="D12" s="174">
        <f>ZADANIA!K2</f>
        <v>6600</v>
      </c>
      <c r="E12" s="7" t="s">
        <v>23</v>
      </c>
      <c r="F12" s="27"/>
      <c r="G12" s="46" t="s">
        <v>59</v>
      </c>
      <c r="H12" s="130">
        <f>D12</f>
        <v>6600</v>
      </c>
      <c r="I12" s="54" t="s">
        <v>51</v>
      </c>
      <c r="J12" s="8"/>
      <c r="K12" s="2"/>
      <c r="L12" s="2"/>
      <c r="M12" s="2"/>
      <c r="N12" s="2"/>
      <c r="O12" s="2"/>
    </row>
    <row r="13" spans="1:24" ht="18" x14ac:dyDescent="0.35">
      <c r="A13" s="2"/>
      <c r="B13" s="268"/>
      <c r="C13" s="5" t="s">
        <v>38</v>
      </c>
      <c r="D13" s="174">
        <f>ZADANIA!L2</f>
        <v>4600</v>
      </c>
      <c r="E13" s="7" t="s">
        <v>23</v>
      </c>
      <c r="F13" s="27"/>
      <c r="G13" s="46" t="s">
        <v>60</v>
      </c>
      <c r="H13" s="130">
        <f>D13</f>
        <v>4600</v>
      </c>
      <c r="I13" s="54" t="s">
        <v>51</v>
      </c>
      <c r="J13" s="8"/>
      <c r="K13" s="2"/>
      <c r="L13" s="2"/>
      <c r="M13" s="2"/>
      <c r="N13" s="2"/>
      <c r="O13" s="2"/>
    </row>
    <row r="14" spans="1:24" x14ac:dyDescent="0.25">
      <c r="A14" s="2"/>
      <c r="B14" s="268"/>
      <c r="C14" s="5" t="s">
        <v>3</v>
      </c>
      <c r="D14" s="174">
        <f>ZADANIA!M2</f>
        <v>600</v>
      </c>
      <c r="E14" s="7" t="s">
        <v>18</v>
      </c>
      <c r="F14" s="27"/>
      <c r="G14" s="46" t="s">
        <v>61</v>
      </c>
      <c r="H14" s="129">
        <f>D14/1000</f>
        <v>0.6</v>
      </c>
      <c r="I14" s="54" t="s">
        <v>26</v>
      </c>
      <c r="J14" s="8"/>
      <c r="K14" s="2"/>
      <c r="L14" s="2"/>
      <c r="M14" s="2"/>
      <c r="N14" s="2"/>
      <c r="O14" s="2"/>
    </row>
    <row r="15" spans="1:24" ht="15" customHeight="1" x14ac:dyDescent="0.25">
      <c r="A15" s="2"/>
      <c r="B15" s="268"/>
      <c r="C15" s="5" t="s">
        <v>4</v>
      </c>
      <c r="D15" s="174">
        <f>ZADANIA!N2</f>
        <v>450</v>
      </c>
      <c r="E15" s="7" t="s">
        <v>18</v>
      </c>
      <c r="F15" s="27"/>
      <c r="G15" s="46" t="s">
        <v>62</v>
      </c>
      <c r="H15" s="129">
        <f>D15/1000</f>
        <v>0.45</v>
      </c>
      <c r="I15" s="54" t="s">
        <v>26</v>
      </c>
      <c r="J15" s="8"/>
      <c r="K15" s="2"/>
      <c r="L15" s="2"/>
      <c r="M15" s="2"/>
      <c r="N15" s="2"/>
      <c r="O15" s="2"/>
    </row>
    <row r="16" spans="1:24" x14ac:dyDescent="0.25">
      <c r="A16" s="2"/>
      <c r="B16" s="4"/>
      <c r="C16" s="5"/>
      <c r="D16" s="6"/>
      <c r="E16" s="7"/>
      <c r="F16" s="2"/>
      <c r="G16" s="15"/>
      <c r="H16" s="8"/>
      <c r="I16" s="8"/>
      <c r="J16" s="8"/>
      <c r="K16" s="2"/>
      <c r="L16" s="2"/>
      <c r="M16" s="2"/>
      <c r="N16" s="2"/>
      <c r="O16" s="2"/>
    </row>
    <row r="17" spans="1:15" x14ac:dyDescent="0.25">
      <c r="A17" s="2"/>
      <c r="B17" s="2"/>
      <c r="C17" s="2"/>
      <c r="D17" s="2"/>
      <c r="E17" s="2"/>
      <c r="F17" s="2"/>
      <c r="G17" s="8"/>
      <c r="H17" s="15"/>
      <c r="I17" s="8"/>
      <c r="J17" s="8"/>
      <c r="K17" s="2"/>
      <c r="L17" s="2"/>
      <c r="M17" s="2"/>
      <c r="N17" s="2"/>
      <c r="O17" s="2"/>
    </row>
    <row r="18" spans="1:15" x14ac:dyDescent="0.25">
      <c r="A18" s="2"/>
      <c r="B18" s="274"/>
      <c r="C18" s="10" t="s">
        <v>6</v>
      </c>
      <c r="D18" s="11"/>
      <c r="E18" s="11"/>
      <c r="F18" s="2"/>
      <c r="G18" s="8"/>
      <c r="H18" s="8"/>
      <c r="I18" s="8"/>
      <c r="J18" s="8"/>
      <c r="K18" s="2"/>
      <c r="L18" s="2"/>
      <c r="M18" s="2"/>
      <c r="N18" s="2"/>
      <c r="O18" s="2"/>
    </row>
    <row r="19" spans="1:15" ht="18" x14ac:dyDescent="0.35">
      <c r="A19" s="2"/>
      <c r="B19" s="274"/>
      <c r="C19" s="22" t="s">
        <v>48</v>
      </c>
      <c r="D19" s="13" t="str">
        <f>CONCATENATE(D4,E4)</f>
        <v>700 mm</v>
      </c>
      <c r="E19" s="12"/>
      <c r="F19" s="2"/>
      <c r="G19" s="15"/>
      <c r="H19" s="8"/>
      <c r="I19" s="8"/>
      <c r="J19" s="8"/>
      <c r="K19" s="2"/>
      <c r="L19" s="2"/>
      <c r="M19" s="2"/>
      <c r="N19" s="2"/>
      <c r="O19" s="2"/>
    </row>
    <row r="20" spans="1:15" x14ac:dyDescent="0.25">
      <c r="A20" s="2"/>
      <c r="B20" s="9"/>
      <c r="C20" s="8"/>
      <c r="D20" s="8"/>
      <c r="E20" s="8"/>
      <c r="F20" s="2"/>
      <c r="G20" s="8"/>
      <c r="H20" s="15"/>
      <c r="I20" s="8"/>
      <c r="J20" s="8"/>
      <c r="K20" s="2"/>
      <c r="L20" s="2"/>
      <c r="M20" s="2"/>
      <c r="N20" s="2"/>
      <c r="O20" s="2"/>
    </row>
    <row r="21" spans="1:15" x14ac:dyDescent="0.25">
      <c r="A21" s="2"/>
      <c r="B21" s="2"/>
      <c r="C21" s="10" t="s">
        <v>7</v>
      </c>
      <c r="D21" s="11"/>
      <c r="E21" s="11"/>
      <c r="F21" s="2"/>
      <c r="G21" s="8"/>
      <c r="H21" s="8"/>
      <c r="I21" s="8"/>
      <c r="J21" s="8"/>
      <c r="K21" s="2"/>
      <c r="L21" s="2"/>
      <c r="M21" s="2"/>
      <c r="N21" s="2"/>
      <c r="O21" s="2"/>
    </row>
    <row r="22" spans="1:15" ht="18" x14ac:dyDescent="0.35">
      <c r="A22" s="2"/>
      <c r="B22" s="2"/>
      <c r="C22" s="22" t="s">
        <v>43</v>
      </c>
      <c r="D22" s="13" t="str">
        <f>CONCATENATE(D5,E5)</f>
        <v>100 mm</v>
      </c>
      <c r="E22" s="11"/>
      <c r="F22" s="2"/>
      <c r="G22" s="15"/>
      <c r="H22" s="8"/>
      <c r="I22" s="8"/>
      <c r="J22" s="8"/>
      <c r="K22" s="2"/>
      <c r="L22" s="2"/>
      <c r="M22" s="2"/>
      <c r="N22" s="2"/>
      <c r="O22" s="2"/>
    </row>
    <row r="23" spans="1:15" x14ac:dyDescent="0.25">
      <c r="A23" s="2"/>
      <c r="B23" s="2"/>
      <c r="C23" s="8"/>
      <c r="D23" s="8"/>
      <c r="E23" s="8"/>
      <c r="F23" s="2"/>
      <c r="G23" s="8"/>
      <c r="H23" s="15"/>
      <c r="I23" s="8"/>
      <c r="J23" s="8"/>
      <c r="K23" s="2"/>
      <c r="L23" s="2"/>
      <c r="M23" s="2"/>
      <c r="N23" s="2"/>
      <c r="O23" s="2"/>
    </row>
    <row r="24" spans="1:15" x14ac:dyDescent="0.25">
      <c r="A24" s="2"/>
      <c r="B24" s="2"/>
      <c r="C24" s="10" t="s">
        <v>8</v>
      </c>
      <c r="D24" s="11"/>
      <c r="E24" s="11"/>
      <c r="F24" s="2"/>
      <c r="G24" s="8"/>
      <c r="H24" s="8"/>
      <c r="I24" s="8"/>
      <c r="J24" s="8"/>
      <c r="K24" s="2"/>
      <c r="L24" s="2"/>
      <c r="M24" s="2"/>
      <c r="N24" s="2"/>
      <c r="O24" s="2"/>
    </row>
    <row r="25" spans="1:15" ht="18" x14ac:dyDescent="0.35">
      <c r="A25" s="2"/>
      <c r="B25" s="2"/>
      <c r="C25" s="22" t="s">
        <v>44</v>
      </c>
      <c r="D25" s="13" t="str">
        <f>CONCATENATE(D6,E6)</f>
        <v>40 mm</v>
      </c>
      <c r="E25" s="11"/>
      <c r="F25" s="2"/>
      <c r="G25" s="15"/>
      <c r="H25" s="8"/>
      <c r="I25" s="8"/>
      <c r="J25" s="8"/>
      <c r="K25" s="2"/>
      <c r="L25" s="2"/>
      <c r="M25" s="2"/>
      <c r="N25" s="2"/>
      <c r="O25" s="2"/>
    </row>
    <row r="26" spans="1:15" x14ac:dyDescent="0.25">
      <c r="A26" s="2"/>
      <c r="B26" s="2"/>
      <c r="C26" s="8"/>
      <c r="D26" s="8"/>
      <c r="E26" s="8"/>
      <c r="F26" s="2"/>
      <c r="G26" s="8"/>
      <c r="H26" s="15"/>
      <c r="I26" s="8"/>
      <c r="J26" s="8"/>
      <c r="K26" s="2"/>
      <c r="L26" s="2"/>
      <c r="M26" s="2"/>
      <c r="N26" s="2"/>
      <c r="O26" s="2"/>
    </row>
    <row r="27" spans="1:15" x14ac:dyDescent="0.25">
      <c r="A27" s="2"/>
      <c r="B27" s="2"/>
      <c r="C27" s="10" t="s">
        <v>9</v>
      </c>
      <c r="D27" s="11"/>
      <c r="E27" s="11"/>
      <c r="F27" s="2"/>
      <c r="G27" s="8"/>
      <c r="H27" s="8"/>
      <c r="I27" s="8"/>
      <c r="J27" s="8"/>
      <c r="K27" s="2"/>
      <c r="L27" s="2"/>
      <c r="M27" s="2"/>
      <c r="N27" s="2"/>
      <c r="O27" s="2"/>
    </row>
    <row r="28" spans="1:15" ht="18" x14ac:dyDescent="0.35">
      <c r="A28" s="2"/>
      <c r="B28" s="2"/>
      <c r="C28" s="22" t="s">
        <v>45</v>
      </c>
      <c r="D28" s="13" t="str">
        <f>CONCATENATE(D7,E7)</f>
        <v>250 mm/min</v>
      </c>
      <c r="E28" s="11"/>
      <c r="F28" s="2"/>
      <c r="G28" s="15"/>
      <c r="H28" s="8"/>
      <c r="I28" s="8"/>
      <c r="J28" s="8"/>
      <c r="K28" s="2"/>
      <c r="L28" s="2"/>
      <c r="M28" s="2"/>
      <c r="N28" s="2"/>
      <c r="O28" s="2"/>
    </row>
    <row r="29" spans="1:15" x14ac:dyDescent="0.25">
      <c r="A29" s="2"/>
      <c r="B29" s="2"/>
      <c r="C29" s="8"/>
      <c r="D29" s="8"/>
      <c r="E29" s="8"/>
      <c r="F29" s="2"/>
      <c r="G29" s="8"/>
      <c r="H29" s="15"/>
      <c r="I29" s="8"/>
      <c r="J29" s="8"/>
      <c r="K29" s="2"/>
      <c r="L29" s="2"/>
      <c r="M29" s="2"/>
      <c r="N29" s="2"/>
      <c r="O29" s="2"/>
    </row>
    <row r="30" spans="1:15" x14ac:dyDescent="0.25">
      <c r="A30" s="2"/>
      <c r="B30" s="2"/>
      <c r="C30" s="10" t="s">
        <v>10</v>
      </c>
      <c r="D30" s="11"/>
      <c r="E30" s="11"/>
      <c r="F30" s="2"/>
      <c r="G30" s="8"/>
      <c r="H30" s="8"/>
      <c r="I30" s="8"/>
      <c r="J30" s="8"/>
      <c r="K30" s="2"/>
      <c r="L30" s="2"/>
      <c r="M30" s="2"/>
      <c r="N30" s="2"/>
      <c r="O30" s="2"/>
    </row>
    <row r="31" spans="1:15" ht="18" x14ac:dyDescent="0.35">
      <c r="A31" s="2"/>
      <c r="B31" s="2"/>
      <c r="C31" s="22" t="s">
        <v>46</v>
      </c>
      <c r="D31" s="13" t="str">
        <f>CONCATENATE(D8,E8)</f>
        <v>20 m/min</v>
      </c>
      <c r="E31" s="11"/>
      <c r="F31" s="2"/>
      <c r="G31" s="15"/>
      <c r="H31" s="8"/>
      <c r="I31" s="8"/>
      <c r="J31" s="8"/>
      <c r="K31" s="2"/>
      <c r="L31" s="2"/>
      <c r="M31" s="2"/>
      <c r="N31" s="2"/>
      <c r="O31" s="2"/>
    </row>
    <row r="32" spans="1:15" x14ac:dyDescent="0.25">
      <c r="A32" s="2"/>
      <c r="B32" s="2"/>
      <c r="C32" s="8"/>
      <c r="D32" s="8"/>
      <c r="E32" s="8"/>
      <c r="F32" s="2"/>
      <c r="G32" s="8"/>
      <c r="H32" s="15"/>
      <c r="I32" s="8"/>
      <c r="J32" s="8"/>
      <c r="K32" s="2"/>
      <c r="L32" s="2"/>
      <c r="M32" s="2"/>
      <c r="N32" s="2"/>
      <c r="O32" s="2"/>
    </row>
    <row r="33" spans="1:15" x14ac:dyDescent="0.25">
      <c r="A33" s="2"/>
      <c r="B33" s="2"/>
      <c r="C33" s="10" t="s">
        <v>11</v>
      </c>
      <c r="D33" s="11"/>
      <c r="E33" s="11"/>
      <c r="F33" s="2"/>
      <c r="G33" s="8"/>
      <c r="H33" s="8"/>
      <c r="I33" s="8"/>
      <c r="J33" s="8"/>
      <c r="K33" s="2"/>
      <c r="L33" s="2"/>
      <c r="M33" s="2"/>
      <c r="N33" s="2"/>
      <c r="O33" s="2"/>
    </row>
    <row r="34" spans="1:15" ht="18" x14ac:dyDescent="0.35">
      <c r="A34" s="2"/>
      <c r="B34" s="2"/>
      <c r="C34" s="22" t="s">
        <v>47</v>
      </c>
      <c r="D34" s="13" t="str">
        <f>CONCATENATE(D9,E9)</f>
        <v>1,2 s</v>
      </c>
      <c r="E34" s="11"/>
      <c r="F34" s="2"/>
      <c r="G34" s="15"/>
      <c r="H34" s="8"/>
      <c r="I34" s="8"/>
      <c r="J34" s="8"/>
      <c r="K34" s="2"/>
      <c r="L34" s="2"/>
      <c r="M34" s="2"/>
      <c r="N34" s="2"/>
      <c r="O34" s="2"/>
    </row>
    <row r="35" spans="1:15" x14ac:dyDescent="0.25">
      <c r="A35" s="2"/>
      <c r="B35" s="2"/>
      <c r="C35" s="8"/>
      <c r="D35" s="8"/>
      <c r="E35" s="8"/>
      <c r="F35" s="2"/>
      <c r="G35" s="8"/>
      <c r="H35" s="15"/>
      <c r="I35" s="8"/>
      <c r="J35" s="8"/>
      <c r="K35" s="2"/>
      <c r="L35" s="2"/>
      <c r="M35" s="2"/>
      <c r="N35" s="2"/>
      <c r="O35" s="2"/>
    </row>
    <row r="36" spans="1:15" x14ac:dyDescent="0.25">
      <c r="A36" s="2"/>
      <c r="B36" s="2"/>
      <c r="C36" s="10" t="s">
        <v>12</v>
      </c>
      <c r="D36" s="11"/>
      <c r="E36" s="11"/>
      <c r="F36" s="2"/>
      <c r="G36" s="8"/>
      <c r="H36" s="8"/>
      <c r="I36" s="8"/>
      <c r="J36" s="8"/>
      <c r="K36" s="2"/>
      <c r="L36" s="2"/>
      <c r="M36" s="2"/>
      <c r="N36" s="2"/>
      <c r="O36" s="2"/>
    </row>
    <row r="37" spans="1:15" x14ac:dyDescent="0.25">
      <c r="A37" s="2"/>
      <c r="B37" s="2"/>
      <c r="C37" s="22" t="s">
        <v>2</v>
      </c>
      <c r="D37" s="13" t="str">
        <f>CONCATENATE(D10,E10)</f>
        <v>3 m/s2</v>
      </c>
      <c r="E37" s="11"/>
      <c r="F37" s="2"/>
      <c r="G37" s="15"/>
      <c r="H37" s="8"/>
      <c r="I37" s="8"/>
      <c r="J37" s="8"/>
      <c r="K37" s="2"/>
      <c r="L37" s="2"/>
      <c r="M37" s="2"/>
      <c r="N37" s="2"/>
      <c r="O37" s="2"/>
    </row>
    <row r="38" spans="1:15" x14ac:dyDescent="0.25">
      <c r="A38" s="2"/>
      <c r="B38" s="2"/>
      <c r="C38" s="8"/>
      <c r="D38" s="8"/>
      <c r="E38" s="8"/>
      <c r="F38" s="2"/>
      <c r="G38" s="8"/>
      <c r="H38" s="15"/>
      <c r="I38" s="8"/>
      <c r="J38" s="8"/>
      <c r="K38" s="2"/>
      <c r="L38" s="2"/>
      <c r="M38" s="2"/>
      <c r="N38" s="2"/>
      <c r="O38" s="2"/>
    </row>
    <row r="39" spans="1:15" x14ac:dyDescent="0.25">
      <c r="A39" s="2"/>
      <c r="B39" s="2"/>
      <c r="C39" s="10" t="s">
        <v>13</v>
      </c>
      <c r="D39" s="11"/>
      <c r="E39" s="11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8" x14ac:dyDescent="0.35">
      <c r="A40" s="2"/>
      <c r="B40" s="2"/>
      <c r="C40" s="22" t="s">
        <v>42</v>
      </c>
      <c r="D40" s="13" t="str">
        <f>CONCATENATE(D11,E11)</f>
        <v>300 kg</v>
      </c>
      <c r="E40" s="11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x14ac:dyDescent="0.25">
      <c r="A41" s="2"/>
      <c r="B41" s="2"/>
      <c r="C41" s="8"/>
      <c r="D41" s="8"/>
      <c r="E41" s="8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x14ac:dyDescent="0.25">
      <c r="A42" s="2"/>
      <c r="B42" s="2"/>
      <c r="C42" s="10" t="s">
        <v>14</v>
      </c>
      <c r="D42" s="11"/>
      <c r="E42" s="11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8" x14ac:dyDescent="0.35">
      <c r="A43" s="2"/>
      <c r="B43" s="2"/>
      <c r="C43" s="22" t="s">
        <v>41</v>
      </c>
      <c r="D43" s="13" t="str">
        <f>CONCATENATE(D12,E12)</f>
        <v>6600 N</v>
      </c>
      <c r="E43" s="11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x14ac:dyDescent="0.25">
      <c r="A44" s="2"/>
      <c r="B44" s="2"/>
      <c r="C44" s="8"/>
      <c r="D44" s="8"/>
      <c r="E44" s="8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x14ac:dyDescent="0.25">
      <c r="A45" s="2"/>
      <c r="B45" s="2"/>
      <c r="C45" s="10" t="s">
        <v>15</v>
      </c>
      <c r="D45" s="11"/>
      <c r="E45" s="11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8" x14ac:dyDescent="0.35">
      <c r="A46" s="2"/>
      <c r="B46" s="2"/>
      <c r="C46" s="22" t="s">
        <v>40</v>
      </c>
      <c r="D46" s="13" t="str">
        <f>CONCATENATE(D13,E13)</f>
        <v>4600 N</v>
      </c>
      <c r="E46" s="11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x14ac:dyDescent="0.25">
      <c r="A47" s="2"/>
      <c r="B47" s="2"/>
      <c r="C47" s="8"/>
      <c r="D47" s="8"/>
      <c r="E47" s="8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x14ac:dyDescent="0.25">
      <c r="A48" s="2"/>
      <c r="B48" s="2"/>
      <c r="C48" s="10" t="s">
        <v>16</v>
      </c>
      <c r="D48" s="11"/>
      <c r="E48" s="11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x14ac:dyDescent="0.25">
      <c r="A49" s="2"/>
      <c r="B49" s="2"/>
      <c r="C49" s="22" t="s">
        <v>3</v>
      </c>
      <c r="D49" s="13" t="str">
        <f>CONCATENATE(D14,E14)</f>
        <v>600 mm</v>
      </c>
      <c r="E49" s="11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5">
      <c r="A50" s="2"/>
      <c r="B50" s="2"/>
      <c r="C50" s="8"/>
      <c r="D50" s="8"/>
      <c r="E50" s="8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5">
      <c r="A51" s="2"/>
      <c r="B51" s="2"/>
      <c r="C51" s="10" t="s">
        <v>17</v>
      </c>
      <c r="D51" s="11"/>
      <c r="E51" s="11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5">
      <c r="A52" s="2"/>
      <c r="B52" s="2"/>
      <c r="C52" s="22" t="s">
        <v>4</v>
      </c>
      <c r="D52" s="13" t="str">
        <f>CONCATENATE(D15,E15)</f>
        <v>450 mm</v>
      </c>
      <c r="E52" s="11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8" customHeight="1" x14ac:dyDescent="0.35">
      <c r="A55" s="2"/>
      <c r="B55" s="267">
        <v>2</v>
      </c>
      <c r="C55" s="11" t="s">
        <v>99</v>
      </c>
      <c r="D55" s="11"/>
      <c r="E55" s="11"/>
      <c r="F55" s="11"/>
      <c r="G55" s="3"/>
      <c r="H55" s="268"/>
      <c r="I55" s="47" t="s">
        <v>78</v>
      </c>
      <c r="J55" s="129">
        <f>F57</f>
        <v>0.1111111111111111</v>
      </c>
      <c r="K55" s="56" t="s">
        <v>25</v>
      </c>
      <c r="L55" s="268"/>
      <c r="M55" s="47" t="s">
        <v>87</v>
      </c>
      <c r="N55" s="129">
        <f>F58</f>
        <v>1.8518518518518517E-2</v>
      </c>
      <c r="O55" s="56" t="s">
        <v>26</v>
      </c>
    </row>
    <row r="56" spans="1:15" ht="18" x14ac:dyDescent="0.35">
      <c r="A56" s="2"/>
      <c r="B56" s="267"/>
      <c r="C56" s="11"/>
      <c r="D56" s="11" t="s">
        <v>34</v>
      </c>
      <c r="E56" s="11"/>
      <c r="F56" s="11">
        <f>vsz</f>
        <v>0.33333333333333331</v>
      </c>
      <c r="G56" s="11" t="s">
        <v>24</v>
      </c>
      <c r="H56" s="268"/>
      <c r="I56" s="47" t="s">
        <v>79</v>
      </c>
      <c r="J56" s="129">
        <f>F67</f>
        <v>0.1888975694444445</v>
      </c>
      <c r="K56" s="56" t="s">
        <v>25</v>
      </c>
      <c r="L56" s="268"/>
      <c r="M56" s="47" t="s">
        <v>88</v>
      </c>
      <c r="N56" s="129">
        <f>F66</f>
        <v>6.2965856481481494E-2</v>
      </c>
      <c r="O56" s="56" t="s">
        <v>26</v>
      </c>
    </row>
    <row r="57" spans="1:15" ht="18" x14ac:dyDescent="0.35">
      <c r="A57" s="2"/>
      <c r="B57" s="29" t="s">
        <v>97</v>
      </c>
      <c r="C57" s="11"/>
      <c r="D57" s="11" t="s">
        <v>63</v>
      </c>
      <c r="E57" s="11"/>
      <c r="F57" s="35">
        <f>vsz/a</f>
        <v>0.1111111111111111</v>
      </c>
      <c r="G57" s="11" t="s">
        <v>25</v>
      </c>
      <c r="H57" s="268"/>
      <c r="I57" s="47" t="s">
        <v>80</v>
      </c>
      <c r="J57" s="129">
        <f>F62</f>
        <v>0.10972222222222222</v>
      </c>
      <c r="K57" s="56" t="s">
        <v>25</v>
      </c>
      <c r="L57" s="268"/>
      <c r="M57" s="47" t="s">
        <v>89</v>
      </c>
      <c r="N57" s="129">
        <f>F63</f>
        <v>1.8515624999999997E-2</v>
      </c>
      <c r="O57" s="56" t="s">
        <v>26</v>
      </c>
    </row>
    <row r="58" spans="1:15" ht="18.75" x14ac:dyDescent="0.35">
      <c r="A58" s="2"/>
      <c r="B58" s="2"/>
      <c r="C58" s="11"/>
      <c r="D58" s="11" t="s">
        <v>64</v>
      </c>
      <c r="E58" s="11"/>
      <c r="F58" s="35">
        <f>a*t.1^2/2</f>
        <v>1.8518518518518517E-2</v>
      </c>
      <c r="G58" s="11" t="s">
        <v>26</v>
      </c>
      <c r="H58" s="268"/>
      <c r="I58" s="47" t="s">
        <v>81</v>
      </c>
      <c r="J58" s="129">
        <f>F75</f>
        <v>9.5993055555555564</v>
      </c>
      <c r="K58" s="56" t="s">
        <v>25</v>
      </c>
      <c r="L58" s="268"/>
      <c r="M58" s="47" t="s">
        <v>90</v>
      </c>
      <c r="N58" s="129">
        <f>F74</f>
        <v>3.9997106481481484E-2</v>
      </c>
      <c r="O58" s="56" t="s">
        <v>26</v>
      </c>
    </row>
    <row r="59" spans="1:15" x14ac:dyDescent="0.25">
      <c r="A59" s="2"/>
      <c r="B59" s="2"/>
      <c r="C59" s="8"/>
      <c r="D59" s="8"/>
      <c r="E59" s="8"/>
      <c r="F59" s="36"/>
      <c r="G59" s="7"/>
      <c r="H59" s="268"/>
      <c r="I59" s="47" t="s">
        <v>82</v>
      </c>
      <c r="J59" s="129">
        <f>F70</f>
        <v>1.3888888888888889E-3</v>
      </c>
      <c r="K59" s="56" t="s">
        <v>25</v>
      </c>
      <c r="L59" s="268"/>
      <c r="M59" s="47" t="s">
        <v>91</v>
      </c>
      <c r="N59" s="129">
        <f>F71</f>
        <v>2.8935185185185188E-6</v>
      </c>
      <c r="O59" s="56" t="s">
        <v>26</v>
      </c>
    </row>
    <row r="60" spans="1:15" ht="18" x14ac:dyDescent="0.35">
      <c r="A60" s="2"/>
      <c r="B60" s="2"/>
      <c r="C60" s="11" t="s">
        <v>100</v>
      </c>
      <c r="D60" s="11"/>
      <c r="E60" s="11"/>
      <c r="F60" s="37"/>
      <c r="G60" s="3"/>
      <c r="H60" s="268"/>
      <c r="I60" s="47" t="s">
        <v>83</v>
      </c>
      <c r="J60" s="129">
        <f>F78</f>
        <v>0.1111111111111111</v>
      </c>
      <c r="K60" s="56" t="s">
        <v>25</v>
      </c>
      <c r="L60" s="268"/>
      <c r="M60" s="47" t="s">
        <v>92</v>
      </c>
      <c r="N60" s="129">
        <f>F79</f>
        <v>1.8518518518518517E-2</v>
      </c>
      <c r="O60" s="56" t="s">
        <v>26</v>
      </c>
    </row>
    <row r="61" spans="1:15" ht="18" x14ac:dyDescent="0.35">
      <c r="A61" s="2"/>
      <c r="B61" s="2"/>
      <c r="C61" s="11"/>
      <c r="D61" s="11" t="s">
        <v>65</v>
      </c>
      <c r="E61" s="11"/>
      <c r="F61" s="37">
        <f>vr</f>
        <v>4.1666666666666666E-3</v>
      </c>
      <c r="G61" s="11" t="s">
        <v>24</v>
      </c>
      <c r="H61" s="268"/>
      <c r="I61" s="47" t="s">
        <v>84</v>
      </c>
      <c r="J61" s="129">
        <f>F87</f>
        <v>0.30888888888888894</v>
      </c>
      <c r="K61" s="56" t="s">
        <v>25</v>
      </c>
      <c r="L61" s="268"/>
      <c r="M61" s="47" t="s">
        <v>93</v>
      </c>
      <c r="N61" s="129">
        <f>F86</f>
        <v>0.10296296296296298</v>
      </c>
      <c r="O61" s="56" t="s">
        <v>26</v>
      </c>
    </row>
    <row r="62" spans="1:15" ht="18" x14ac:dyDescent="0.35">
      <c r="A62" s="2"/>
      <c r="B62" s="2"/>
      <c r="C62" s="11"/>
      <c r="D62" s="11" t="s">
        <v>66</v>
      </c>
      <c r="E62" s="11"/>
      <c r="F62" s="35">
        <f>(vsz-vr)/a</f>
        <v>0.10972222222222222</v>
      </c>
      <c r="G62" s="11" t="s">
        <v>25</v>
      </c>
      <c r="H62" s="268"/>
      <c r="I62" s="47" t="s">
        <v>85</v>
      </c>
      <c r="J62" s="129">
        <f>F82</f>
        <v>0.1111111111111111</v>
      </c>
      <c r="K62" s="56" t="s">
        <v>25</v>
      </c>
      <c r="L62" s="268"/>
      <c r="M62" s="47" t="s">
        <v>94</v>
      </c>
      <c r="N62" s="129">
        <f>F83</f>
        <v>1.8518518518518517E-2</v>
      </c>
      <c r="O62" s="56" t="s">
        <v>26</v>
      </c>
    </row>
    <row r="63" spans="1:15" ht="18.75" x14ac:dyDescent="0.35">
      <c r="A63" s="2"/>
      <c r="B63" s="2"/>
      <c r="C63" s="11"/>
      <c r="D63" s="11" t="s">
        <v>67</v>
      </c>
      <c r="E63" s="11"/>
      <c r="F63" s="35">
        <f>vsz*t.3-a*t.3^2/2</f>
        <v>1.8515624999999997E-2</v>
      </c>
      <c r="G63" s="11" t="s">
        <v>26</v>
      </c>
      <c r="H63" s="268"/>
      <c r="I63" s="58" t="s">
        <v>56</v>
      </c>
      <c r="J63" s="57">
        <f>tp</f>
        <v>1.2</v>
      </c>
      <c r="K63" s="56" t="s">
        <v>25</v>
      </c>
      <c r="L63" s="24"/>
      <c r="M63" s="2"/>
      <c r="N63" s="2"/>
      <c r="O63" s="2"/>
    </row>
    <row r="64" spans="1:15" x14ac:dyDescent="0.25">
      <c r="A64" s="2"/>
      <c r="B64" s="2"/>
      <c r="C64" s="8"/>
      <c r="D64" s="8"/>
      <c r="E64" s="8"/>
      <c r="F64" s="36"/>
      <c r="G64" s="7"/>
      <c r="H64" s="268"/>
      <c r="I64" s="47" t="s">
        <v>86</v>
      </c>
      <c r="J64" s="129">
        <f>SUM(J55:J63)</f>
        <v>11.741536458333332</v>
      </c>
      <c r="K64" s="56" t="s">
        <v>25</v>
      </c>
      <c r="L64" s="24"/>
      <c r="M64" s="2"/>
      <c r="N64" s="2"/>
      <c r="O64" s="2"/>
    </row>
    <row r="65" spans="1:15" ht="18" x14ac:dyDescent="0.35">
      <c r="A65" s="2"/>
      <c r="B65" s="2"/>
      <c r="C65" s="11" t="s">
        <v>101</v>
      </c>
      <c r="D65" s="11"/>
      <c r="E65" s="11"/>
      <c r="F65" s="37"/>
      <c r="G65" s="3"/>
      <c r="H65" s="27"/>
      <c r="I65" s="2"/>
      <c r="J65" s="2"/>
      <c r="K65" s="2"/>
      <c r="L65" s="2"/>
      <c r="M65" s="2"/>
      <c r="N65" s="2"/>
      <c r="O65" s="2"/>
    </row>
    <row r="66" spans="1:15" ht="18" x14ac:dyDescent="0.35">
      <c r="A66" s="2"/>
      <c r="B66" s="2"/>
      <c r="C66" s="11"/>
      <c r="D66" s="11" t="s">
        <v>68</v>
      </c>
      <c r="E66" s="11"/>
      <c r="F66" s="35">
        <f>lsz-l.1-l.3</f>
        <v>6.2965856481481494E-2</v>
      </c>
      <c r="G66" s="11" t="s">
        <v>26</v>
      </c>
      <c r="H66" s="27"/>
      <c r="I66" s="2"/>
      <c r="J66" s="2"/>
      <c r="K66" s="2"/>
      <c r="L66" s="2"/>
      <c r="M66" s="2"/>
      <c r="N66" s="2"/>
      <c r="O66" s="2"/>
    </row>
    <row r="67" spans="1:15" ht="18" x14ac:dyDescent="0.35">
      <c r="A67" s="2"/>
      <c r="B67" s="2"/>
      <c r="C67" s="11"/>
      <c r="D67" s="11" t="s">
        <v>69</v>
      </c>
      <c r="E67" s="11"/>
      <c r="F67" s="35">
        <f>l.2/vsz</f>
        <v>0.1888975694444445</v>
      </c>
      <c r="G67" s="11" t="s">
        <v>25</v>
      </c>
      <c r="H67" s="7"/>
      <c r="I67" s="2"/>
      <c r="J67" s="2"/>
      <c r="K67" s="2"/>
      <c r="L67" s="2"/>
      <c r="M67" s="2"/>
      <c r="N67" s="2"/>
      <c r="O67" s="2"/>
    </row>
    <row r="68" spans="1:15" x14ac:dyDescent="0.25">
      <c r="A68" s="2"/>
      <c r="B68" s="2"/>
      <c r="C68" s="8"/>
      <c r="D68" s="8"/>
      <c r="E68" s="8"/>
      <c r="F68" s="36"/>
      <c r="G68" s="7"/>
      <c r="H68" s="7"/>
      <c r="I68" s="2"/>
      <c r="J68" s="2"/>
      <c r="K68" s="2"/>
      <c r="L68" s="2"/>
      <c r="M68" s="2"/>
      <c r="N68" s="2"/>
      <c r="O68" s="2"/>
    </row>
    <row r="69" spans="1:15" ht="18" x14ac:dyDescent="0.35">
      <c r="A69" s="2"/>
      <c r="B69" s="2"/>
      <c r="C69" s="11" t="s">
        <v>102</v>
      </c>
      <c r="D69" s="11"/>
      <c r="E69" s="11"/>
      <c r="F69" s="37"/>
      <c r="G69" s="3"/>
      <c r="H69" s="7"/>
      <c r="I69" s="2"/>
      <c r="J69" s="2"/>
      <c r="K69" s="2"/>
      <c r="L69" s="2"/>
      <c r="M69" s="2"/>
      <c r="N69" s="2"/>
      <c r="O69" s="2"/>
    </row>
    <row r="70" spans="1:15" ht="18" x14ac:dyDescent="0.35">
      <c r="A70" s="2"/>
      <c r="B70" s="2"/>
      <c r="C70" s="11"/>
      <c r="D70" s="11" t="s">
        <v>70</v>
      </c>
      <c r="E70" s="11"/>
      <c r="F70" s="35">
        <f>vr/a</f>
        <v>1.3888888888888889E-3</v>
      </c>
      <c r="G70" s="11" t="s">
        <v>25</v>
      </c>
      <c r="H70" s="7"/>
      <c r="I70" s="2"/>
      <c r="J70" s="2"/>
      <c r="K70" s="2"/>
      <c r="L70" s="2"/>
      <c r="M70" s="2"/>
      <c r="N70" s="2"/>
      <c r="O70" s="2"/>
    </row>
    <row r="71" spans="1:15" ht="18.75" x14ac:dyDescent="0.35">
      <c r="A71" s="2"/>
      <c r="B71" s="2"/>
      <c r="C71" s="11"/>
      <c r="D71" s="11" t="s">
        <v>71</v>
      </c>
      <c r="E71" s="20"/>
      <c r="F71" s="35">
        <f>vr*t.5-a*t.5^2/2</f>
        <v>2.8935185185185188E-6</v>
      </c>
      <c r="G71" s="11" t="s">
        <v>26</v>
      </c>
      <c r="H71" s="7"/>
      <c r="I71" s="2"/>
      <c r="J71" s="2"/>
      <c r="K71" s="2"/>
      <c r="L71" s="2"/>
      <c r="M71" s="2"/>
      <c r="N71" s="2"/>
      <c r="O71" s="2"/>
    </row>
    <row r="72" spans="1:15" x14ac:dyDescent="0.25">
      <c r="A72" s="2"/>
      <c r="B72" s="2"/>
      <c r="C72" s="8"/>
      <c r="D72" s="8"/>
      <c r="E72" s="8"/>
      <c r="F72" s="36"/>
      <c r="G72" s="7"/>
      <c r="H72" s="7"/>
      <c r="I72" s="2"/>
      <c r="J72" s="2"/>
      <c r="K72" s="2"/>
      <c r="L72" s="2"/>
      <c r="M72" s="2"/>
      <c r="N72" s="2"/>
      <c r="O72" s="2"/>
    </row>
    <row r="73" spans="1:15" ht="18" x14ac:dyDescent="0.35">
      <c r="A73" s="2"/>
      <c r="B73" s="2"/>
      <c r="C73" s="11" t="s">
        <v>103</v>
      </c>
      <c r="D73" s="11"/>
      <c r="E73" s="11"/>
      <c r="F73" s="37"/>
      <c r="G73" s="3"/>
      <c r="H73" s="7"/>
      <c r="I73" s="2"/>
      <c r="J73" s="2"/>
      <c r="K73" s="2"/>
      <c r="L73" s="2"/>
      <c r="M73" s="2"/>
      <c r="N73" s="2"/>
      <c r="O73" s="2"/>
    </row>
    <row r="74" spans="1:15" ht="18" x14ac:dyDescent="0.35">
      <c r="A74" s="2"/>
      <c r="B74" s="2"/>
      <c r="C74" s="11"/>
      <c r="D74" s="11" t="s">
        <v>72</v>
      </c>
      <c r="E74" s="11"/>
      <c r="F74" s="35">
        <f>lr-l.5</f>
        <v>3.9997106481481484E-2</v>
      </c>
      <c r="G74" s="11" t="s">
        <v>26</v>
      </c>
      <c r="H74" s="7"/>
      <c r="I74" s="2"/>
      <c r="J74" s="2"/>
      <c r="K74" s="2"/>
      <c r="L74" s="2"/>
      <c r="M74" s="2"/>
      <c r="N74" s="2"/>
      <c r="O74" s="2"/>
    </row>
    <row r="75" spans="1:15" ht="18" x14ac:dyDescent="0.35">
      <c r="A75" s="2"/>
      <c r="B75" s="2"/>
      <c r="C75" s="11"/>
      <c r="D75" s="11" t="s">
        <v>75</v>
      </c>
      <c r="E75" s="11"/>
      <c r="F75" s="35">
        <f>l.4/vr</f>
        <v>9.5993055555555564</v>
      </c>
      <c r="G75" s="11" t="s">
        <v>25</v>
      </c>
      <c r="H75" s="7"/>
      <c r="I75" s="2"/>
      <c r="J75" s="2"/>
      <c r="K75" s="2"/>
      <c r="L75" s="2"/>
      <c r="M75" s="2"/>
      <c r="N75" s="2"/>
      <c r="O75" s="2"/>
    </row>
    <row r="76" spans="1:15" x14ac:dyDescent="0.25">
      <c r="A76" s="2"/>
      <c r="B76" s="2"/>
      <c r="C76" s="8"/>
      <c r="D76" s="8"/>
      <c r="E76" s="8"/>
      <c r="F76" s="36"/>
      <c r="G76" s="7"/>
      <c r="H76" s="7"/>
      <c r="I76" s="2"/>
      <c r="J76" s="2"/>
      <c r="K76" s="2"/>
      <c r="L76" s="2"/>
      <c r="M76" s="2"/>
      <c r="N76" s="2"/>
      <c r="O76" s="2"/>
    </row>
    <row r="77" spans="1:15" ht="18" x14ac:dyDescent="0.35">
      <c r="A77" s="2"/>
      <c r="B77" s="2"/>
      <c r="C77" s="11" t="s">
        <v>104</v>
      </c>
      <c r="D77" s="11"/>
      <c r="E77" s="11"/>
      <c r="F77" s="37"/>
      <c r="G77" s="3"/>
      <c r="H77" s="7"/>
      <c r="I77" s="2"/>
      <c r="J77" s="2"/>
      <c r="K77" s="2"/>
      <c r="L77" s="2"/>
      <c r="M77" s="2"/>
      <c r="N77" s="2"/>
      <c r="O77" s="2"/>
    </row>
    <row r="78" spans="1:15" ht="18" x14ac:dyDescent="0.35">
      <c r="A78" s="2"/>
      <c r="B78" s="2"/>
      <c r="C78" s="11"/>
      <c r="D78" s="11" t="s">
        <v>73</v>
      </c>
      <c r="E78" s="11"/>
      <c r="F78" s="35">
        <f>t.1</f>
        <v>0.1111111111111111</v>
      </c>
      <c r="G78" s="11" t="s">
        <v>25</v>
      </c>
      <c r="H78" s="7"/>
      <c r="I78" s="2"/>
      <c r="J78" s="2"/>
      <c r="K78" s="2"/>
      <c r="L78" s="2"/>
      <c r="M78" s="2"/>
      <c r="N78" s="2"/>
      <c r="O78" s="2"/>
    </row>
    <row r="79" spans="1:15" ht="18" x14ac:dyDescent="0.35">
      <c r="A79" s="2"/>
      <c r="B79" s="2"/>
      <c r="C79" s="11"/>
      <c r="D79" s="11" t="s">
        <v>74</v>
      </c>
      <c r="E79" s="11"/>
      <c r="F79" s="35">
        <f>l.1</f>
        <v>1.8518518518518517E-2</v>
      </c>
      <c r="G79" s="11" t="s">
        <v>26</v>
      </c>
      <c r="H79" s="7"/>
      <c r="I79" s="2"/>
      <c r="J79" s="2"/>
      <c r="K79" s="2"/>
      <c r="L79" s="2"/>
      <c r="M79" s="2"/>
      <c r="N79" s="2"/>
      <c r="O79" s="2"/>
    </row>
    <row r="80" spans="1:15" x14ac:dyDescent="0.25">
      <c r="A80" s="2"/>
      <c r="B80" s="2"/>
      <c r="C80" s="8"/>
      <c r="D80" s="8"/>
      <c r="E80" s="8"/>
      <c r="F80" s="36"/>
      <c r="G80" s="7"/>
      <c r="H80" s="7"/>
      <c r="I80" s="2"/>
      <c r="J80" s="2"/>
      <c r="K80" s="2"/>
      <c r="L80" s="2"/>
      <c r="M80" s="2"/>
      <c r="N80" s="2"/>
      <c r="O80" s="2"/>
    </row>
    <row r="81" spans="1:17" ht="18" x14ac:dyDescent="0.35">
      <c r="A81" s="2"/>
      <c r="B81" s="2"/>
      <c r="C81" s="11" t="s">
        <v>105</v>
      </c>
      <c r="D81" s="11"/>
      <c r="E81" s="11"/>
      <c r="F81" s="37"/>
      <c r="G81" s="3"/>
      <c r="H81" s="7"/>
      <c r="I81" s="2"/>
      <c r="J81" s="2"/>
      <c r="K81" s="2"/>
      <c r="L81" s="2"/>
      <c r="M81" s="2"/>
      <c r="N81" s="2"/>
      <c r="O81" s="2"/>
    </row>
    <row r="82" spans="1:17" ht="18" x14ac:dyDescent="0.35">
      <c r="A82" s="2"/>
      <c r="B82" s="2"/>
      <c r="C82" s="11"/>
      <c r="D82" s="11" t="s">
        <v>76</v>
      </c>
      <c r="E82" s="11"/>
      <c r="F82" s="35">
        <f>t.1</f>
        <v>0.1111111111111111</v>
      </c>
      <c r="G82" s="11" t="s">
        <v>25</v>
      </c>
      <c r="H82" s="7"/>
      <c r="I82" s="2"/>
      <c r="J82" s="2"/>
      <c r="K82" s="2"/>
      <c r="L82" s="2"/>
      <c r="M82" s="2"/>
      <c r="N82" s="2"/>
      <c r="O82" s="2"/>
    </row>
    <row r="83" spans="1:17" ht="18.75" x14ac:dyDescent="0.35">
      <c r="A83" s="2"/>
      <c r="B83" s="2"/>
      <c r="C83" s="11"/>
      <c r="D83" s="11" t="s">
        <v>77</v>
      </c>
      <c r="E83" s="11"/>
      <c r="F83" s="35">
        <f>vsz*t.8-a*t.8^2/2</f>
        <v>1.8518518518518517E-2</v>
      </c>
      <c r="G83" s="11" t="s">
        <v>26</v>
      </c>
      <c r="H83" s="7"/>
      <c r="I83" s="2"/>
      <c r="J83" s="2"/>
      <c r="K83" s="2"/>
      <c r="L83" s="2"/>
      <c r="M83" s="2"/>
      <c r="N83" s="2"/>
      <c r="O83" s="2"/>
    </row>
    <row r="84" spans="1:17" x14ac:dyDescent="0.25">
      <c r="A84" s="2"/>
      <c r="B84" s="2"/>
      <c r="C84" s="8"/>
      <c r="D84" s="8"/>
      <c r="E84" s="8"/>
      <c r="F84" s="36"/>
      <c r="G84" s="7"/>
      <c r="H84" s="7"/>
      <c r="I84" s="2"/>
      <c r="J84" s="2"/>
      <c r="K84" s="2"/>
      <c r="L84" s="2"/>
      <c r="M84" s="2"/>
      <c r="N84" s="2"/>
      <c r="O84" s="2"/>
    </row>
    <row r="85" spans="1:17" ht="18" x14ac:dyDescent="0.35">
      <c r="A85" s="2"/>
      <c r="B85" s="2"/>
      <c r="C85" s="11" t="s">
        <v>106</v>
      </c>
      <c r="D85" s="11"/>
      <c r="E85" s="11"/>
      <c r="F85" s="37"/>
      <c r="G85" s="3"/>
      <c r="H85" s="7"/>
      <c r="I85" s="2"/>
      <c r="J85" s="2"/>
      <c r="K85" s="2"/>
      <c r="L85" s="2"/>
      <c r="M85" s="2"/>
      <c r="N85" s="2"/>
      <c r="O85" s="2"/>
    </row>
    <row r="86" spans="1:17" ht="18" x14ac:dyDescent="0.35">
      <c r="A86" s="2"/>
      <c r="B86" s="2"/>
      <c r="C86" s="11"/>
      <c r="D86" s="11" t="s">
        <v>95</v>
      </c>
      <c r="E86" s="11"/>
      <c r="F86" s="35">
        <f>lsz+lr-l.6-l.8</f>
        <v>0.10296296296296298</v>
      </c>
      <c r="G86" s="11" t="s">
        <v>26</v>
      </c>
      <c r="H86" s="7"/>
      <c r="I86" s="2"/>
      <c r="J86" s="2"/>
      <c r="K86" s="2"/>
      <c r="L86" s="2"/>
      <c r="M86" s="2"/>
      <c r="N86" s="2"/>
      <c r="O86" s="2"/>
    </row>
    <row r="87" spans="1:17" ht="18" x14ac:dyDescent="0.35">
      <c r="A87" s="2"/>
      <c r="B87" s="2"/>
      <c r="C87" s="11"/>
      <c r="D87" s="11" t="s">
        <v>96</v>
      </c>
      <c r="E87" s="11"/>
      <c r="F87" s="35">
        <f>l.7/vsz</f>
        <v>0.30888888888888894</v>
      </c>
      <c r="G87" s="11" t="s">
        <v>25</v>
      </c>
      <c r="H87" s="7"/>
      <c r="I87" s="2"/>
      <c r="J87" s="2"/>
      <c r="K87" s="2"/>
      <c r="L87" s="2"/>
      <c r="M87" s="2"/>
      <c r="N87" s="2"/>
      <c r="O87" s="2"/>
    </row>
    <row r="88" spans="1:17" x14ac:dyDescent="0.25">
      <c r="A88" s="2"/>
      <c r="B88" s="2"/>
      <c r="C88" s="8"/>
      <c r="D88" s="8"/>
      <c r="E88" s="8"/>
      <c r="F88" s="8"/>
      <c r="G88" s="7"/>
      <c r="H88" s="7"/>
      <c r="I88" s="2"/>
      <c r="J88" s="2"/>
      <c r="K88" s="2"/>
      <c r="L88" s="2"/>
      <c r="M88" s="2"/>
      <c r="N88" s="2"/>
      <c r="O88" s="2"/>
    </row>
    <row r="89" spans="1:17" ht="18" x14ac:dyDescent="0.35">
      <c r="A89" s="2"/>
      <c r="B89" s="2"/>
      <c r="C89" s="11" t="s">
        <v>107</v>
      </c>
      <c r="D89" s="11"/>
      <c r="E89" s="11"/>
      <c r="F89" s="11"/>
      <c r="G89" s="3"/>
      <c r="H89" s="7"/>
      <c r="I89" s="2"/>
      <c r="J89" s="2"/>
      <c r="K89" s="2"/>
      <c r="L89" s="2"/>
      <c r="M89" s="2"/>
      <c r="N89" s="2"/>
      <c r="O89" s="2"/>
    </row>
    <row r="90" spans="1:17" ht="18" x14ac:dyDescent="0.35">
      <c r="A90" s="2"/>
      <c r="B90" s="2"/>
      <c r="C90" s="11"/>
      <c r="D90" s="11"/>
      <c r="E90" s="40" t="s">
        <v>35</v>
      </c>
      <c r="F90" s="32">
        <f>tp</f>
        <v>1.2</v>
      </c>
      <c r="G90" s="11" t="s">
        <v>25</v>
      </c>
      <c r="H90" s="7"/>
      <c r="I90" s="2"/>
      <c r="J90" s="2"/>
      <c r="K90" s="2"/>
      <c r="L90" s="2"/>
      <c r="M90" s="2"/>
      <c r="N90" s="2"/>
      <c r="O90" s="2"/>
    </row>
    <row r="91" spans="1:17" x14ac:dyDescent="0.25">
      <c r="A91" s="2"/>
      <c r="B91" s="2"/>
      <c r="C91" s="8"/>
      <c r="D91" s="8"/>
      <c r="E91" s="8"/>
      <c r="F91" s="8"/>
      <c r="G91" s="7"/>
      <c r="H91" s="7"/>
      <c r="I91" s="2"/>
      <c r="J91" s="2"/>
      <c r="K91" s="2"/>
      <c r="L91" s="2"/>
      <c r="M91" s="2"/>
      <c r="N91" s="2"/>
      <c r="O91" s="2"/>
    </row>
    <row r="92" spans="1:17" x14ac:dyDescent="0.25">
      <c r="A92" s="2"/>
      <c r="B92" s="2"/>
      <c r="C92" s="8"/>
      <c r="D92" s="31" t="s">
        <v>27</v>
      </c>
      <c r="E92" s="31"/>
      <c r="F92" s="31" t="b">
        <f>(F58+F63+F66+F71+F74)=(F79+F83+F86)</f>
        <v>1</v>
      </c>
      <c r="G92" s="7"/>
      <c r="H92" s="7"/>
      <c r="I92" s="2"/>
      <c r="J92" s="2"/>
      <c r="K92" s="2"/>
      <c r="L92" s="2"/>
      <c r="M92" s="2"/>
      <c r="N92" s="2"/>
      <c r="O92" s="2"/>
    </row>
    <row r="93" spans="1:17" x14ac:dyDescent="0.25">
      <c r="A93" s="2"/>
      <c r="B93" s="2"/>
      <c r="C93" s="8"/>
      <c r="D93" s="8"/>
      <c r="E93" s="8"/>
      <c r="F93" s="8"/>
      <c r="G93" s="7"/>
      <c r="H93" s="7"/>
      <c r="I93" s="2"/>
      <c r="J93" s="2"/>
      <c r="K93" s="2"/>
      <c r="L93" s="2"/>
      <c r="M93" s="2"/>
      <c r="N93" s="2"/>
      <c r="O93" s="2"/>
    </row>
    <row r="94" spans="1:17" ht="18" x14ac:dyDescent="0.35">
      <c r="A94" s="2"/>
      <c r="B94" s="2"/>
      <c r="C94" s="11" t="s">
        <v>108</v>
      </c>
      <c r="D94" s="11"/>
      <c r="E94" s="11"/>
      <c r="F94" s="11"/>
      <c r="G94" s="3"/>
      <c r="H94" s="7"/>
      <c r="I94" s="2"/>
      <c r="J94" s="2"/>
      <c r="K94" s="2"/>
      <c r="L94" s="2"/>
      <c r="M94" s="2"/>
      <c r="N94" s="2"/>
      <c r="O94" s="2"/>
    </row>
    <row r="95" spans="1:17" x14ac:dyDescent="0.25">
      <c r="A95" s="2"/>
      <c r="B95" s="2"/>
      <c r="C95" s="11"/>
      <c r="D95" s="11" t="s">
        <v>28</v>
      </c>
      <c r="E95" s="11"/>
      <c r="F95" s="11"/>
      <c r="G95" s="3"/>
      <c r="H95" s="7"/>
      <c r="I95" s="2"/>
      <c r="J95" s="2"/>
      <c r="K95" s="2"/>
      <c r="L95" s="2"/>
      <c r="M95" s="2"/>
      <c r="N95" s="2"/>
      <c r="O95" s="2"/>
    </row>
    <row r="96" spans="1:17" x14ac:dyDescent="0.25">
      <c r="A96" s="2"/>
      <c r="B96" s="2"/>
      <c r="C96" s="11"/>
      <c r="D96" s="11" t="s">
        <v>29</v>
      </c>
      <c r="E96" s="32">
        <f>t.1+t.2+t.3+t.4+t.5+t.6+t.7+t.8+tp</f>
        <v>11.741536458333332</v>
      </c>
      <c r="F96" s="11" t="s">
        <v>25</v>
      </c>
      <c r="G96" s="3"/>
      <c r="H96" s="7"/>
      <c r="I96" s="2"/>
      <c r="J96" s="2"/>
      <c r="K96" s="2"/>
      <c r="L96" s="2"/>
      <c r="M96" s="2"/>
      <c r="N96" s="2"/>
      <c r="O96" s="2"/>
      <c r="P96" s="2"/>
      <c r="Q96" s="2"/>
    </row>
    <row r="97" spans="1:17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80"/>
      <c r="L97" s="280"/>
      <c r="M97" s="243">
        <v>2</v>
      </c>
      <c r="N97" s="281"/>
      <c r="O97" s="281"/>
      <c r="P97" s="2"/>
      <c r="Q97" s="2"/>
    </row>
    <row r="98" spans="1:17" x14ac:dyDescent="0.25">
      <c r="A98" s="2"/>
      <c r="B98" s="2"/>
      <c r="C98" s="2"/>
      <c r="D98" s="2"/>
      <c r="E98" s="2"/>
      <c r="F98" s="2"/>
      <c r="G98" s="2"/>
      <c r="H98" s="41"/>
      <c r="I98" s="41"/>
      <c r="J98" s="41"/>
      <c r="K98" s="280"/>
      <c r="L98" s="280"/>
      <c r="M98" s="243"/>
      <c r="N98" s="281"/>
      <c r="O98" s="281"/>
      <c r="P98" s="2"/>
      <c r="Q98" s="2"/>
    </row>
    <row r="99" spans="1:17" ht="15" customHeight="1" x14ac:dyDescent="0.25">
      <c r="A99" s="2"/>
      <c r="B99" s="267">
        <v>3</v>
      </c>
      <c r="C99" s="11" t="s">
        <v>109</v>
      </c>
      <c r="D99" s="11"/>
      <c r="E99" s="11"/>
      <c r="F99" s="11"/>
      <c r="G99" s="275"/>
      <c r="H99" s="47" t="s">
        <v>112</v>
      </c>
      <c r="I99" s="140">
        <f>L99/1000</f>
        <v>8.0000000000000002E-3</v>
      </c>
      <c r="J99" s="56" t="s">
        <v>26</v>
      </c>
      <c r="K99" s="47" t="s">
        <v>112</v>
      </c>
      <c r="L99" s="131">
        <v>8</v>
      </c>
      <c r="M99" s="142" t="s">
        <v>422</v>
      </c>
      <c r="N99" s="139">
        <f>E482</f>
        <v>8</v>
      </c>
      <c r="O99" s="105" t="s">
        <v>112</v>
      </c>
      <c r="P99" s="269"/>
      <c r="Q99" s="2"/>
    </row>
    <row r="100" spans="1:17" ht="15" customHeight="1" x14ac:dyDescent="0.25">
      <c r="A100" s="2"/>
      <c r="B100" s="267"/>
      <c r="C100" s="11"/>
      <c r="D100" s="40" t="s">
        <v>110</v>
      </c>
      <c r="E100" s="32">
        <f>sp*1000</f>
        <v>8</v>
      </c>
      <c r="F100" s="26" t="s">
        <v>111</v>
      </c>
      <c r="G100" s="275"/>
      <c r="H100" s="47" t="s">
        <v>116</v>
      </c>
      <c r="I100" s="129">
        <f>L100</f>
        <v>0.88888888888888884</v>
      </c>
      <c r="J100" s="56"/>
      <c r="K100" s="47" t="s">
        <v>421</v>
      </c>
      <c r="L100" s="131">
        <f>32/36</f>
        <v>0.88888888888888884</v>
      </c>
      <c r="M100" s="142" t="s">
        <v>422</v>
      </c>
      <c r="N100" s="139">
        <f>G483</f>
        <v>32.36</v>
      </c>
      <c r="O100" s="105" t="s">
        <v>420</v>
      </c>
      <c r="P100" s="269"/>
      <c r="Q100" s="2"/>
    </row>
    <row r="101" spans="1:17" ht="16.5" x14ac:dyDescent="0.25">
      <c r="A101" s="2"/>
      <c r="B101" s="29" t="s">
        <v>98</v>
      </c>
      <c r="C101" s="8"/>
      <c r="D101" s="16"/>
      <c r="E101" s="8"/>
      <c r="F101" s="42"/>
      <c r="G101" s="275"/>
      <c r="H101" s="46" t="s">
        <v>119</v>
      </c>
      <c r="I101" s="140">
        <v>9.81</v>
      </c>
      <c r="J101" s="243">
        <v>3</v>
      </c>
      <c r="K101" s="47" t="s">
        <v>332</v>
      </c>
      <c r="L101" s="140">
        <f>pmin</f>
        <v>3.42</v>
      </c>
      <c r="M101" s="105"/>
      <c r="N101" s="2"/>
      <c r="O101" s="7"/>
      <c r="P101" s="107"/>
      <c r="Q101" s="2"/>
    </row>
    <row r="102" spans="1:17" x14ac:dyDescent="0.25">
      <c r="A102" s="2"/>
      <c r="B102" s="44"/>
      <c r="C102" s="11" t="s">
        <v>114</v>
      </c>
      <c r="D102" s="40"/>
      <c r="E102" s="11"/>
      <c r="F102" s="21"/>
      <c r="G102" s="275"/>
      <c r="H102" s="51" t="s">
        <v>120</v>
      </c>
      <c r="I102" s="140">
        <v>0.05</v>
      </c>
      <c r="J102" s="243"/>
      <c r="K102" s="2"/>
      <c r="L102" s="2"/>
      <c r="M102" s="104"/>
      <c r="N102" s="2"/>
      <c r="O102" s="2"/>
      <c r="P102" s="2"/>
      <c r="Q102" s="2"/>
    </row>
    <row r="103" spans="1:17" x14ac:dyDescent="0.25">
      <c r="A103" s="2"/>
      <c r="B103" s="44"/>
      <c r="C103" s="11"/>
      <c r="D103" s="40" t="s">
        <v>115</v>
      </c>
      <c r="E103" s="23">
        <f>i</f>
        <v>0.88888888888888884</v>
      </c>
      <c r="F103" s="21"/>
      <c r="G103" s="275"/>
      <c r="H103" s="51" t="s">
        <v>124</v>
      </c>
      <c r="I103" s="131">
        <v>0.05</v>
      </c>
      <c r="J103" s="142" t="s">
        <v>422</v>
      </c>
      <c r="K103" s="144">
        <f>E599/1000</f>
        <v>4.4999999999999998E-2</v>
      </c>
      <c r="L103" s="105" t="s">
        <v>423</v>
      </c>
      <c r="M103" s="2"/>
      <c r="N103" s="2"/>
      <c r="O103" s="2"/>
      <c r="P103" s="2"/>
      <c r="Q103" s="2"/>
    </row>
    <row r="104" spans="1:17" x14ac:dyDescent="0.25">
      <c r="A104" s="2"/>
      <c r="B104" s="44"/>
      <c r="C104" s="8"/>
      <c r="D104" s="16"/>
      <c r="E104" s="8"/>
      <c r="F104" s="42"/>
      <c r="G104" s="275"/>
      <c r="H104" s="51" t="s">
        <v>127</v>
      </c>
      <c r="I104" s="129">
        <f>G122</f>
        <v>6977.15</v>
      </c>
      <c r="J104" s="56" t="s">
        <v>51</v>
      </c>
      <c r="K104" s="243"/>
      <c r="L104" s="143"/>
      <c r="M104" s="7"/>
      <c r="N104" s="7"/>
      <c r="O104" s="2"/>
      <c r="P104" s="2"/>
      <c r="Q104" s="2"/>
    </row>
    <row r="105" spans="1:17" x14ac:dyDescent="0.25">
      <c r="A105" s="2"/>
      <c r="B105" s="44"/>
      <c r="C105" s="11" t="s">
        <v>125</v>
      </c>
      <c r="D105" s="40"/>
      <c r="E105" s="11"/>
      <c r="F105" s="21"/>
      <c r="G105" s="275"/>
      <c r="H105" s="51" t="s">
        <v>128</v>
      </c>
      <c r="I105" s="129">
        <f>G125</f>
        <v>10.870648099498823</v>
      </c>
      <c r="J105" s="59" t="s">
        <v>129</v>
      </c>
      <c r="K105" s="243"/>
      <c r="L105" s="106"/>
      <c r="M105" s="269"/>
      <c r="N105" s="7"/>
      <c r="O105" s="2"/>
      <c r="P105" s="2"/>
      <c r="Q105" s="2"/>
    </row>
    <row r="106" spans="1:17" x14ac:dyDescent="0.25">
      <c r="A106" s="2"/>
      <c r="B106" s="44"/>
      <c r="C106" s="11"/>
      <c r="D106" s="40" t="s">
        <v>123</v>
      </c>
      <c r="E106" s="32">
        <f>d*1000</f>
        <v>50</v>
      </c>
      <c r="F106" s="26" t="s">
        <v>111</v>
      </c>
      <c r="G106" s="275"/>
      <c r="H106" s="51" t="s">
        <v>131</v>
      </c>
      <c r="I106" s="140">
        <v>0.8</v>
      </c>
      <c r="J106" s="59"/>
      <c r="K106" s="46"/>
      <c r="L106" s="73"/>
      <c r="M106" s="269"/>
      <c r="N106" s="7"/>
      <c r="O106" s="2"/>
      <c r="P106" s="2"/>
      <c r="Q106" s="2"/>
    </row>
    <row r="107" spans="1:17" x14ac:dyDescent="0.25">
      <c r="A107" s="2"/>
      <c r="B107" s="44"/>
      <c r="C107" s="8"/>
      <c r="D107" s="16"/>
      <c r="E107" s="8"/>
      <c r="F107" s="42"/>
      <c r="G107" s="275"/>
      <c r="H107" s="51" t="s">
        <v>139</v>
      </c>
      <c r="I107" s="140">
        <v>1</v>
      </c>
      <c r="J107" s="59" t="s">
        <v>129</v>
      </c>
      <c r="K107" s="7"/>
      <c r="L107" s="7"/>
      <c r="M107" s="107"/>
      <c r="N107" s="7"/>
      <c r="O107" s="2"/>
    </row>
    <row r="108" spans="1:17" x14ac:dyDescent="0.25">
      <c r="A108" s="2"/>
      <c r="B108" s="44"/>
      <c r="C108" s="11" t="s">
        <v>133</v>
      </c>
      <c r="D108" s="40"/>
      <c r="E108" s="11"/>
      <c r="F108" s="21"/>
      <c r="G108" s="8"/>
      <c r="H108" s="47" t="s">
        <v>141</v>
      </c>
      <c r="I108" s="129">
        <f>G128</f>
        <v>0.85</v>
      </c>
      <c r="J108" s="60" t="s">
        <v>26</v>
      </c>
      <c r="K108" s="7"/>
      <c r="L108" s="7"/>
      <c r="M108" s="7"/>
      <c r="N108" s="7"/>
      <c r="O108" s="2"/>
    </row>
    <row r="109" spans="1:17" ht="17.25" x14ac:dyDescent="0.25">
      <c r="A109" s="2"/>
      <c r="B109" s="44"/>
      <c r="C109" s="11"/>
      <c r="D109" s="45" t="s">
        <v>134</v>
      </c>
      <c r="E109" s="32">
        <f>mi</f>
        <v>0.05</v>
      </c>
      <c r="F109" s="21"/>
      <c r="G109" s="8"/>
      <c r="H109" s="47" t="s">
        <v>146</v>
      </c>
      <c r="I109" s="141">
        <f>G131</f>
        <v>4.0681170494727224E-3</v>
      </c>
      <c r="J109" s="60" t="s">
        <v>311</v>
      </c>
      <c r="K109" s="7"/>
      <c r="L109" s="7"/>
      <c r="M109" s="7"/>
      <c r="N109" s="7"/>
      <c r="O109" s="2"/>
    </row>
    <row r="110" spans="1:17" x14ac:dyDescent="0.25">
      <c r="A110" s="2"/>
      <c r="B110" s="44"/>
      <c r="C110" s="8"/>
      <c r="D110" s="16"/>
      <c r="E110" s="8"/>
      <c r="F110" s="42"/>
      <c r="G110" s="8"/>
      <c r="H110" s="47" t="s">
        <v>148</v>
      </c>
      <c r="I110" s="129">
        <f>G119</f>
        <v>2812.5</v>
      </c>
      <c r="J110" s="56" t="s">
        <v>118</v>
      </c>
      <c r="K110" s="2"/>
      <c r="L110" s="2"/>
      <c r="M110" s="2"/>
      <c r="N110" s="2"/>
      <c r="O110" s="2"/>
    </row>
    <row r="111" spans="1:17" ht="17.25" x14ac:dyDescent="0.25">
      <c r="A111" s="2"/>
      <c r="B111" s="44"/>
      <c r="C111" s="11" t="s">
        <v>136</v>
      </c>
      <c r="D111" s="40"/>
      <c r="E111" s="11"/>
      <c r="F111" s="21"/>
      <c r="G111" s="8"/>
      <c r="H111" s="47" t="s">
        <v>150</v>
      </c>
      <c r="I111" s="129">
        <f>G137</f>
        <v>2650.718801466388</v>
      </c>
      <c r="J111" s="60" t="s">
        <v>312</v>
      </c>
      <c r="K111" s="2"/>
      <c r="L111" s="2"/>
      <c r="M111" s="2"/>
      <c r="N111" s="2"/>
      <c r="O111" s="2"/>
    </row>
    <row r="112" spans="1:17" ht="18" x14ac:dyDescent="0.35">
      <c r="A112" s="2"/>
      <c r="B112" s="44"/>
      <c r="C112" s="11"/>
      <c r="D112" s="39" t="s">
        <v>135</v>
      </c>
      <c r="E112" s="32">
        <f>spr*100</f>
        <v>80</v>
      </c>
      <c r="F112" s="21" t="s">
        <v>132</v>
      </c>
      <c r="G112" s="8"/>
      <c r="H112" s="47" t="s">
        <v>152</v>
      </c>
      <c r="I112" s="129">
        <f>G140</f>
        <v>1.2081746655641992</v>
      </c>
      <c r="J112" s="56" t="s">
        <v>129</v>
      </c>
      <c r="K112" s="2"/>
      <c r="L112" s="2"/>
      <c r="M112" s="2"/>
      <c r="N112" s="2"/>
      <c r="O112" s="2"/>
    </row>
    <row r="113" spans="1:19" x14ac:dyDescent="0.25">
      <c r="A113" s="2"/>
      <c r="B113" s="44"/>
      <c r="C113" s="8"/>
      <c r="D113" s="16"/>
      <c r="E113" s="8"/>
      <c r="F113" s="42"/>
      <c r="G113" s="8"/>
      <c r="H113" s="47" t="s">
        <v>153</v>
      </c>
      <c r="I113" s="129">
        <f>G143</f>
        <v>9.6624734339346237</v>
      </c>
      <c r="J113" s="56" t="s">
        <v>129</v>
      </c>
      <c r="K113" s="2"/>
      <c r="L113" s="2"/>
      <c r="M113" s="2"/>
      <c r="N113" s="2"/>
      <c r="O113" s="2"/>
    </row>
    <row r="114" spans="1:19" ht="17.25" x14ac:dyDescent="0.25">
      <c r="A114" s="2"/>
      <c r="B114" s="44"/>
      <c r="C114" s="11" t="s">
        <v>137</v>
      </c>
      <c r="D114" s="40"/>
      <c r="E114" s="11"/>
      <c r="F114" s="21"/>
      <c r="G114" s="8"/>
      <c r="H114" s="47" t="s">
        <v>326</v>
      </c>
      <c r="I114" s="141">
        <f>G134</f>
        <v>3.598584676310869E-3</v>
      </c>
      <c r="J114" s="60" t="s">
        <v>311</v>
      </c>
      <c r="K114" s="2"/>
      <c r="L114" s="2"/>
      <c r="M114" s="2"/>
      <c r="N114" s="2"/>
      <c r="O114" s="2"/>
    </row>
    <row r="115" spans="1:19" ht="18" x14ac:dyDescent="0.35">
      <c r="A115" s="2"/>
      <c r="B115" s="44"/>
      <c r="C115" s="11"/>
      <c r="D115" s="39" t="s">
        <v>138</v>
      </c>
      <c r="E115" s="32">
        <f>mt</f>
        <v>1</v>
      </c>
      <c r="F115" s="26" t="s">
        <v>129</v>
      </c>
      <c r="G115" s="8"/>
      <c r="H115" s="47" t="s">
        <v>335</v>
      </c>
      <c r="I115" s="138">
        <f>Y147</f>
        <v>3.42</v>
      </c>
      <c r="J115" s="56" t="s">
        <v>336</v>
      </c>
      <c r="K115" s="2"/>
      <c r="L115" s="2"/>
      <c r="M115" s="2"/>
      <c r="N115" s="2"/>
      <c r="O115" s="2"/>
    </row>
    <row r="116" spans="1:19" x14ac:dyDescent="0.25">
      <c r="A116" s="2"/>
      <c r="B116" s="44"/>
      <c r="C116" s="8"/>
      <c r="D116" s="8"/>
      <c r="E116" s="8"/>
      <c r="F116" s="42"/>
      <c r="G116" s="8"/>
      <c r="H116" s="2"/>
      <c r="I116" s="2"/>
      <c r="J116" s="2"/>
      <c r="K116" s="2"/>
      <c r="L116" s="2"/>
      <c r="M116" s="2"/>
      <c r="N116" s="2"/>
      <c r="O116" s="2"/>
    </row>
    <row r="117" spans="1:19" x14ac:dyDescent="0.25">
      <c r="A117" s="2"/>
      <c r="B117" s="44"/>
      <c r="C117" s="8"/>
      <c r="D117" s="8"/>
      <c r="E117" s="8"/>
      <c r="F117" s="42"/>
      <c r="G117" s="8"/>
      <c r="H117" s="2"/>
      <c r="I117" s="2"/>
      <c r="J117" s="2"/>
      <c r="K117" s="2"/>
      <c r="L117" s="2"/>
      <c r="M117" s="2"/>
      <c r="N117" s="2"/>
      <c r="O117" s="2"/>
    </row>
    <row r="118" spans="1:19" x14ac:dyDescent="0.25">
      <c r="A118" s="2"/>
      <c r="B118" s="2"/>
      <c r="C118" s="33" t="s">
        <v>121</v>
      </c>
      <c r="D118" s="33"/>
      <c r="E118" s="3"/>
      <c r="F118" s="3"/>
      <c r="G118" s="26"/>
      <c r="H118" s="26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8" x14ac:dyDescent="0.35">
      <c r="A119" s="2"/>
      <c r="B119" s="2"/>
      <c r="C119" s="33"/>
      <c r="D119" s="276" t="s">
        <v>113</v>
      </c>
      <c r="E119" s="276"/>
      <c r="F119" s="276"/>
      <c r="G119" s="34">
        <f>60*vsz/(i*sp)</f>
        <v>2812.5</v>
      </c>
      <c r="H119" s="26" t="s">
        <v>118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x14ac:dyDescent="0.25">
      <c r="A120" s="2"/>
      <c r="B120" s="2"/>
      <c r="C120" s="43"/>
      <c r="D120" s="43"/>
      <c r="E120" s="7"/>
      <c r="F120" s="7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x14ac:dyDescent="0.25">
      <c r="A121" s="2"/>
      <c r="B121" s="2"/>
      <c r="C121" s="277" t="s">
        <v>122</v>
      </c>
      <c r="D121" s="277"/>
      <c r="E121" s="3"/>
      <c r="F121" s="3"/>
      <c r="G121" s="26"/>
      <c r="H121" s="26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8" x14ac:dyDescent="0.35">
      <c r="A122" s="2"/>
      <c r="B122" s="2"/>
      <c r="C122" s="33"/>
      <c r="D122" s="276" t="s">
        <v>117</v>
      </c>
      <c r="E122" s="276"/>
      <c r="F122" s="276"/>
      <c r="G122" s="23">
        <f>fw+(mc*9.81+fp)*0.05</f>
        <v>6977.15</v>
      </c>
      <c r="H122" s="26" t="s">
        <v>51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x14ac:dyDescent="0.25">
      <c r="A123" s="2"/>
      <c r="B123" s="2"/>
      <c r="C123" s="43"/>
      <c r="D123" s="43"/>
      <c r="E123" s="7"/>
      <c r="F123" s="7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x14ac:dyDescent="0.25">
      <c r="A124" s="2"/>
      <c r="B124" s="2"/>
      <c r="C124" s="33" t="s">
        <v>130</v>
      </c>
      <c r="D124" s="33"/>
      <c r="E124" s="3"/>
      <c r="F124" s="3"/>
      <c r="G124" s="26"/>
      <c r="H124" s="26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8" x14ac:dyDescent="0.35">
      <c r="A125" s="2"/>
      <c r="B125" s="2"/>
      <c r="C125" s="33"/>
      <c r="D125" s="276" t="s">
        <v>126</v>
      </c>
      <c r="E125" s="276"/>
      <c r="F125" s="276"/>
      <c r="G125" s="23">
        <f>(f*i*sp)/(2*PI()*spr)+mt</f>
        <v>10.870648099498823</v>
      </c>
      <c r="H125" s="26" t="s">
        <v>129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x14ac:dyDescent="0.25">
      <c r="A126" s="2"/>
      <c r="B126" s="2"/>
      <c r="C126" s="43"/>
      <c r="D126" s="43"/>
      <c r="E126" s="7"/>
      <c r="F126" s="7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x14ac:dyDescent="0.25">
      <c r="A127" s="2"/>
      <c r="B127" s="2"/>
      <c r="C127" s="277" t="s">
        <v>143</v>
      </c>
      <c r="D127" s="277"/>
      <c r="E127" s="3"/>
      <c r="F127" s="3"/>
      <c r="G127" s="26"/>
      <c r="H127" s="26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8" x14ac:dyDescent="0.35">
      <c r="A128" s="2"/>
      <c r="B128" s="2"/>
      <c r="C128" s="33"/>
      <c r="D128" s="276" t="s">
        <v>140</v>
      </c>
      <c r="E128" s="276"/>
      <c r="F128" s="276"/>
      <c r="G128" s="34">
        <f>lmax+0.15</f>
        <v>0.85</v>
      </c>
      <c r="H128" s="26" t="s">
        <v>26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51" x14ac:dyDescent="0.25">
      <c r="A129" s="2"/>
      <c r="B129" s="2"/>
      <c r="C129" s="43"/>
      <c r="D129" s="43"/>
      <c r="E129" s="7"/>
      <c r="F129" s="7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51" x14ac:dyDescent="0.25">
      <c r="A130" s="2"/>
      <c r="B130" s="2"/>
      <c r="C130" s="33" t="s">
        <v>145</v>
      </c>
      <c r="D130" s="33"/>
      <c r="E130" s="3"/>
      <c r="F130" s="3"/>
      <c r="G130" s="26"/>
      <c r="H130" s="26"/>
      <c r="I130" s="2"/>
      <c r="J130" s="61"/>
      <c r="K130" s="61"/>
      <c r="L130" s="61"/>
      <c r="M130" s="61"/>
      <c r="N130" s="61"/>
      <c r="O130" s="61"/>
      <c r="P130" s="61"/>
      <c r="Q130" s="61"/>
      <c r="R130" s="61"/>
      <c r="S130" s="61"/>
    </row>
    <row r="131" spans="1:51" ht="18.75" x14ac:dyDescent="0.35">
      <c r="A131" s="2"/>
      <c r="B131" s="2"/>
      <c r="C131" s="33"/>
      <c r="D131" s="276" t="s">
        <v>142</v>
      </c>
      <c r="E131" s="276"/>
      <c r="F131" s="276"/>
      <c r="G131" s="48">
        <f>d^4*l*7800*PI()/32</f>
        <v>4.0681170494727224E-3</v>
      </c>
      <c r="H131" s="33" t="s">
        <v>144</v>
      </c>
      <c r="I131" s="2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2"/>
      <c r="U131" s="2"/>
      <c r="V131" s="2"/>
      <c r="W131" s="2"/>
      <c r="X131" s="2"/>
      <c r="Y131" s="2"/>
    </row>
    <row r="132" spans="1:51" x14ac:dyDescent="0.25">
      <c r="A132" s="2"/>
      <c r="B132" s="2"/>
      <c r="C132" s="43"/>
      <c r="D132" s="43"/>
      <c r="E132" s="7"/>
      <c r="F132" s="7"/>
      <c r="G132" s="2"/>
      <c r="H132" s="2"/>
      <c r="I132" s="2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2"/>
      <c r="U132" s="2"/>
      <c r="V132" s="2"/>
      <c r="W132" s="2"/>
      <c r="X132" s="2"/>
      <c r="Y132" s="2"/>
    </row>
    <row r="133" spans="1:51" x14ac:dyDescent="0.25">
      <c r="A133" s="2"/>
      <c r="B133" s="2"/>
      <c r="C133" s="33" t="s">
        <v>149</v>
      </c>
      <c r="D133" s="33"/>
      <c r="E133" s="3"/>
      <c r="F133" s="3"/>
      <c r="G133" s="26"/>
      <c r="H133" s="26"/>
      <c r="I133" s="2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2"/>
      <c r="U133" s="2"/>
      <c r="V133" s="2"/>
      <c r="W133" s="2"/>
      <c r="X133" s="2"/>
      <c r="Y133" s="2"/>
    </row>
    <row r="134" spans="1:51" ht="18.75" x14ac:dyDescent="0.35">
      <c r="A134" s="2"/>
      <c r="B134" s="2"/>
      <c r="C134" s="33"/>
      <c r="D134" s="276" t="s">
        <v>147</v>
      </c>
      <c r="E134" s="276"/>
      <c r="F134" s="276"/>
      <c r="G134" s="49">
        <f>(mc*i^2*sp^2)/(4*PI()^2)+isp*i^2</f>
        <v>3.598584676310869E-3</v>
      </c>
      <c r="H134" s="33" t="s">
        <v>144</v>
      </c>
      <c r="I134" s="2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2"/>
      <c r="U134" s="2"/>
      <c r="V134" s="2"/>
      <c r="W134" s="2"/>
      <c r="X134" s="2"/>
      <c r="Y134" s="137"/>
      <c r="Z134" s="137"/>
      <c r="AA134" s="137"/>
      <c r="AB134" s="137"/>
      <c r="AC134" s="137"/>
      <c r="AD134" s="137"/>
      <c r="AE134" s="271" t="s">
        <v>309</v>
      </c>
      <c r="AF134" s="137"/>
      <c r="AG134" s="137"/>
      <c r="AH134" s="265" t="s">
        <v>317</v>
      </c>
      <c r="AI134" s="265" t="s">
        <v>318</v>
      </c>
      <c r="AJ134" s="265" t="s">
        <v>319</v>
      </c>
      <c r="AK134" s="265" t="s">
        <v>320</v>
      </c>
      <c r="AL134" s="265" t="s">
        <v>321</v>
      </c>
      <c r="AM134" s="265" t="s">
        <v>316</v>
      </c>
      <c r="AN134" s="265" t="s">
        <v>322</v>
      </c>
      <c r="AO134" s="265" t="s">
        <v>323</v>
      </c>
      <c r="AP134" s="265" t="s">
        <v>324</v>
      </c>
      <c r="AQ134" s="265" t="s">
        <v>325</v>
      </c>
      <c r="AR134" s="265" t="s">
        <v>327</v>
      </c>
      <c r="AS134" s="266" t="s">
        <v>378</v>
      </c>
      <c r="AT134" s="266" t="s">
        <v>379</v>
      </c>
      <c r="AU134" s="266" t="s">
        <v>380</v>
      </c>
    </row>
    <row r="135" spans="1:51" ht="15" customHeight="1" x14ac:dyDescent="0.25">
      <c r="A135" s="2"/>
      <c r="B135" s="2"/>
      <c r="C135" s="118"/>
      <c r="D135" s="118"/>
      <c r="E135" s="31"/>
      <c r="F135" s="31"/>
      <c r="G135" s="31"/>
      <c r="H135" s="31"/>
      <c r="I135" s="31"/>
      <c r="J135" s="266" t="s">
        <v>317</v>
      </c>
      <c r="K135" s="266" t="s">
        <v>318</v>
      </c>
      <c r="L135" s="266" t="s">
        <v>319</v>
      </c>
      <c r="M135" s="266" t="s">
        <v>320</v>
      </c>
      <c r="N135" s="266" t="s">
        <v>321</v>
      </c>
      <c r="O135" s="266" t="s">
        <v>316</v>
      </c>
      <c r="P135" s="266" t="s">
        <v>322</v>
      </c>
      <c r="Q135" s="266" t="s">
        <v>323</v>
      </c>
      <c r="R135" s="266" t="s">
        <v>324</v>
      </c>
      <c r="S135" s="266" t="s">
        <v>325</v>
      </c>
      <c r="T135" s="266" t="s">
        <v>327</v>
      </c>
      <c r="U135" s="266" t="s">
        <v>328</v>
      </c>
      <c r="V135" s="266" t="s">
        <v>330</v>
      </c>
      <c r="W135" s="266" t="s">
        <v>329</v>
      </c>
      <c r="X135" s="266" t="s">
        <v>331</v>
      </c>
      <c r="Y135" s="282" t="s">
        <v>332</v>
      </c>
      <c r="Z135" s="272" t="s">
        <v>333</v>
      </c>
      <c r="AA135" s="272" t="s">
        <v>334</v>
      </c>
      <c r="AB135" s="271" t="s">
        <v>156</v>
      </c>
      <c r="AC135" s="271" t="s">
        <v>157</v>
      </c>
      <c r="AD135" s="271" t="s">
        <v>158</v>
      </c>
      <c r="AE135" s="271"/>
      <c r="AF135" s="271" t="s">
        <v>159</v>
      </c>
      <c r="AG135" s="271" t="s">
        <v>310</v>
      </c>
      <c r="AH135" s="265"/>
      <c r="AI135" s="265"/>
      <c r="AJ135" s="265"/>
      <c r="AK135" s="265"/>
      <c r="AL135" s="265"/>
      <c r="AM135" s="265"/>
      <c r="AN135" s="265"/>
      <c r="AO135" s="265"/>
      <c r="AP135" s="265"/>
      <c r="AQ135" s="265"/>
      <c r="AR135" s="265"/>
      <c r="AS135" s="266"/>
      <c r="AT135" s="266"/>
      <c r="AU135" s="266"/>
    </row>
    <row r="136" spans="1:51" x14ac:dyDescent="0.25">
      <c r="A136" s="2"/>
      <c r="B136" s="2"/>
      <c r="C136" s="135" t="s">
        <v>151</v>
      </c>
      <c r="D136" s="135"/>
      <c r="E136" s="3"/>
      <c r="F136" s="3"/>
      <c r="G136" s="3"/>
      <c r="H136" s="3"/>
      <c r="I136" s="31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82"/>
      <c r="Z136" s="272"/>
      <c r="AA136" s="272"/>
      <c r="AB136" s="271"/>
      <c r="AC136" s="271"/>
      <c r="AD136" s="271"/>
      <c r="AE136" s="271"/>
      <c r="AF136" s="271"/>
      <c r="AG136" s="271"/>
      <c r="AH136" s="265"/>
      <c r="AI136" s="265"/>
      <c r="AJ136" s="265"/>
      <c r="AK136" s="265"/>
      <c r="AL136" s="265"/>
      <c r="AM136" s="265"/>
      <c r="AN136" s="265"/>
      <c r="AO136" s="265"/>
      <c r="AP136" s="265"/>
      <c r="AQ136" s="265"/>
      <c r="AR136" s="265"/>
      <c r="AS136" s="266"/>
      <c r="AT136" s="266"/>
      <c r="AU136" s="266"/>
    </row>
    <row r="137" spans="1:51" ht="18.75" x14ac:dyDescent="0.35">
      <c r="A137" s="2"/>
      <c r="B137" s="2"/>
      <c r="C137" s="135"/>
      <c r="D137" s="270" t="s">
        <v>416</v>
      </c>
      <c r="E137" s="270"/>
      <c r="F137" s="270"/>
      <c r="G137" s="34">
        <f>(2*PI()*a)/(i*sp)</f>
        <v>2650.718801466388</v>
      </c>
      <c r="H137" s="135" t="s">
        <v>417</v>
      </c>
      <c r="I137" s="31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82"/>
      <c r="Z137" s="272"/>
      <c r="AA137" s="272"/>
      <c r="AB137" s="271"/>
      <c r="AC137" s="271"/>
      <c r="AD137" s="271"/>
      <c r="AE137" s="271"/>
      <c r="AF137" s="271"/>
      <c r="AG137" s="271"/>
      <c r="AH137" s="265"/>
      <c r="AI137" s="265"/>
      <c r="AJ137" s="265"/>
      <c r="AK137" s="265"/>
      <c r="AL137" s="265"/>
      <c r="AM137" s="265"/>
      <c r="AN137" s="265"/>
      <c r="AO137" s="265"/>
      <c r="AP137" s="265"/>
      <c r="AQ137" s="265"/>
      <c r="AR137" s="265"/>
      <c r="AS137" s="266"/>
      <c r="AT137" s="266"/>
      <c r="AU137" s="266"/>
    </row>
    <row r="138" spans="1:51" ht="15" customHeight="1" x14ac:dyDescent="0.25">
      <c r="A138" s="2"/>
      <c r="B138" s="2"/>
      <c r="C138" s="43"/>
      <c r="D138" s="43"/>
      <c r="E138" s="7"/>
      <c r="F138" s="7"/>
      <c r="G138" s="7"/>
      <c r="H138" s="7"/>
      <c r="I138" s="31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82"/>
      <c r="Z138" s="272"/>
      <c r="AA138" s="272"/>
      <c r="AB138" s="271"/>
      <c r="AC138" s="271"/>
      <c r="AD138" s="271"/>
      <c r="AE138" s="271"/>
      <c r="AF138" s="271"/>
      <c r="AG138" s="271"/>
      <c r="AH138" s="265"/>
      <c r="AI138" s="265"/>
      <c r="AJ138" s="265"/>
      <c r="AK138" s="265"/>
      <c r="AL138" s="265"/>
      <c r="AM138" s="265"/>
      <c r="AN138" s="265"/>
      <c r="AO138" s="265"/>
      <c r="AP138" s="265"/>
      <c r="AQ138" s="265"/>
      <c r="AR138" s="265"/>
      <c r="AS138" s="266"/>
      <c r="AT138" s="266"/>
      <c r="AU138" s="266"/>
    </row>
    <row r="139" spans="1:51" x14ac:dyDescent="0.25">
      <c r="A139" s="2"/>
      <c r="B139" s="2"/>
      <c r="C139" s="135" t="s">
        <v>314</v>
      </c>
      <c r="D139" s="135"/>
      <c r="E139" s="3"/>
      <c r="F139" s="3"/>
      <c r="G139" s="3"/>
      <c r="H139" s="3"/>
      <c r="I139" s="31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82"/>
      <c r="Z139" s="272"/>
      <c r="AA139" s="272"/>
      <c r="AB139" s="271"/>
      <c r="AC139" s="271"/>
      <c r="AD139" s="271"/>
      <c r="AE139" s="271"/>
      <c r="AF139" s="271"/>
      <c r="AG139" s="271"/>
      <c r="AH139" s="265"/>
      <c r="AI139" s="265"/>
      <c r="AJ139" s="265"/>
      <c r="AK139" s="265"/>
      <c r="AL139" s="265"/>
      <c r="AM139" s="265"/>
      <c r="AN139" s="265"/>
      <c r="AO139" s="265"/>
      <c r="AP139" s="265"/>
      <c r="AQ139" s="265"/>
      <c r="AR139" s="265"/>
      <c r="AS139" s="266"/>
      <c r="AT139" s="266"/>
      <c r="AU139" s="266"/>
    </row>
    <row r="140" spans="1:51" ht="18" x14ac:dyDescent="0.35">
      <c r="A140" s="2"/>
      <c r="B140" s="2"/>
      <c r="C140" s="135"/>
      <c r="D140" s="270" t="s">
        <v>418</v>
      </c>
      <c r="E140" s="270"/>
      <c r="F140" s="270"/>
      <c r="G140" s="34">
        <f>mt+(mc*g*mi*i*sp)/(2*PI()*spr)</f>
        <v>1.2081746655641992</v>
      </c>
      <c r="H140" s="3" t="s">
        <v>129</v>
      </c>
      <c r="I140" s="31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82"/>
      <c r="Z140" s="272"/>
      <c r="AA140" s="272"/>
      <c r="AB140" s="271"/>
      <c r="AC140" s="271"/>
      <c r="AD140" s="271"/>
      <c r="AE140" s="271"/>
      <c r="AF140" s="271"/>
      <c r="AG140" s="271"/>
      <c r="AH140" s="265"/>
      <c r="AI140" s="265"/>
      <c r="AJ140" s="265"/>
      <c r="AK140" s="265"/>
      <c r="AL140" s="265"/>
      <c r="AM140" s="265"/>
      <c r="AN140" s="265"/>
      <c r="AO140" s="265"/>
      <c r="AP140" s="265"/>
      <c r="AQ140" s="265"/>
      <c r="AR140" s="265"/>
      <c r="AS140" s="266"/>
      <c r="AT140" s="266"/>
      <c r="AU140" s="266"/>
    </row>
    <row r="141" spans="1:51" x14ac:dyDescent="0.25">
      <c r="A141" s="2"/>
      <c r="B141" s="2"/>
      <c r="C141" s="43"/>
      <c r="D141" s="43"/>
      <c r="E141" s="7"/>
      <c r="F141" s="7"/>
      <c r="G141" s="7"/>
      <c r="H141" s="7"/>
      <c r="I141" s="31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82"/>
      <c r="Z141" s="272"/>
      <c r="AA141" s="272"/>
      <c r="AB141" s="271"/>
      <c r="AC141" s="271"/>
      <c r="AD141" s="271"/>
      <c r="AE141" s="271"/>
      <c r="AF141" s="271"/>
      <c r="AG141" s="271"/>
      <c r="AH141" s="265"/>
      <c r="AI141" s="265"/>
      <c r="AJ141" s="265"/>
      <c r="AK141" s="265"/>
      <c r="AL141" s="265"/>
      <c r="AM141" s="265"/>
      <c r="AN141" s="265"/>
      <c r="AO141" s="265"/>
      <c r="AP141" s="265"/>
      <c r="AQ141" s="265"/>
      <c r="AR141" s="265"/>
      <c r="AS141" s="266"/>
      <c r="AT141" s="266"/>
      <c r="AU141" s="266"/>
    </row>
    <row r="142" spans="1:51" x14ac:dyDescent="0.25">
      <c r="A142" s="2"/>
      <c r="B142" s="2"/>
      <c r="C142" s="135" t="s">
        <v>315</v>
      </c>
      <c r="D142" s="135"/>
      <c r="E142" s="3"/>
      <c r="F142" s="3"/>
      <c r="G142" s="3"/>
      <c r="H142" s="3"/>
      <c r="I142" s="31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82"/>
      <c r="Z142" s="272"/>
      <c r="AA142" s="272"/>
      <c r="AB142" s="271"/>
      <c r="AC142" s="271"/>
      <c r="AD142" s="271"/>
      <c r="AE142" s="271"/>
      <c r="AF142" s="271"/>
      <c r="AG142" s="271"/>
      <c r="AH142" s="265"/>
      <c r="AI142" s="265"/>
      <c r="AJ142" s="265"/>
      <c r="AK142" s="265"/>
      <c r="AL142" s="265"/>
      <c r="AM142" s="265"/>
      <c r="AN142" s="265"/>
      <c r="AO142" s="265"/>
      <c r="AP142" s="265"/>
      <c r="AQ142" s="265"/>
      <c r="AR142" s="265"/>
      <c r="AS142" s="266"/>
      <c r="AT142" s="266"/>
      <c r="AU142" s="266"/>
      <c r="AV142" s="30"/>
      <c r="AW142" s="30"/>
      <c r="AX142" s="30"/>
      <c r="AY142" s="30"/>
    </row>
    <row r="143" spans="1:51" ht="18" x14ac:dyDescent="0.35">
      <c r="A143" s="2"/>
      <c r="B143" s="2"/>
      <c r="C143" s="135"/>
      <c r="D143" s="270" t="s">
        <v>419</v>
      </c>
      <c r="E143" s="270"/>
      <c r="F143" s="270"/>
      <c r="G143" s="34">
        <f>((fw+fp*mi)*i*sp)/(2*PI()*spr)</f>
        <v>9.6624734339346237</v>
      </c>
      <c r="H143" s="3" t="s">
        <v>129</v>
      </c>
      <c r="I143" s="31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82"/>
      <c r="Z143" s="272"/>
      <c r="AA143" s="272"/>
      <c r="AB143" s="271"/>
      <c r="AC143" s="271"/>
      <c r="AD143" s="271"/>
      <c r="AE143" s="271"/>
      <c r="AF143" s="271"/>
      <c r="AG143" s="271"/>
      <c r="AH143" s="265"/>
      <c r="AI143" s="265"/>
      <c r="AJ143" s="265"/>
      <c r="AK143" s="265"/>
      <c r="AL143" s="265"/>
      <c r="AM143" s="265"/>
      <c r="AN143" s="265"/>
      <c r="AO143" s="265"/>
      <c r="AP143" s="265"/>
      <c r="AQ143" s="265"/>
      <c r="AR143" s="265"/>
      <c r="AS143" s="266"/>
      <c r="AT143" s="266"/>
      <c r="AU143" s="266"/>
      <c r="AV143" s="30"/>
      <c r="AW143" s="30"/>
      <c r="AX143" s="30"/>
      <c r="AY143" s="30"/>
    </row>
    <row r="144" spans="1:51" x14ac:dyDescent="0.25">
      <c r="A144" s="2"/>
      <c r="B144" s="2"/>
      <c r="C144" s="31"/>
      <c r="D144" s="31"/>
      <c r="E144" s="31"/>
      <c r="F144" s="31"/>
      <c r="G144" s="31"/>
      <c r="H144" s="31"/>
      <c r="I144" s="31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  <c r="Y144" s="282"/>
      <c r="Z144" s="272"/>
      <c r="AA144" s="272"/>
      <c r="AB144" s="271"/>
      <c r="AC144" s="271"/>
      <c r="AD144" s="271"/>
      <c r="AE144" s="271"/>
      <c r="AF144" s="271"/>
      <c r="AG144" s="271"/>
      <c r="AH144" s="265"/>
      <c r="AI144" s="265"/>
      <c r="AJ144" s="265"/>
      <c r="AK144" s="265"/>
      <c r="AL144" s="265"/>
      <c r="AM144" s="265"/>
      <c r="AN144" s="265"/>
      <c r="AO144" s="265"/>
      <c r="AP144" s="265"/>
      <c r="AQ144" s="265"/>
      <c r="AR144" s="265"/>
      <c r="AS144" s="266"/>
      <c r="AT144" s="266"/>
      <c r="AU144" s="266"/>
      <c r="AV144" s="30"/>
      <c r="AW144" s="30"/>
      <c r="AX144" s="30"/>
      <c r="AY144" s="30"/>
    </row>
    <row r="145" spans="1:51" ht="15" customHeight="1" x14ac:dyDescent="0.25">
      <c r="A145" s="2"/>
      <c r="B145" s="128"/>
      <c r="C145" s="31"/>
      <c r="D145" s="31"/>
      <c r="E145" s="31"/>
      <c r="F145" s="31"/>
      <c r="G145" s="31"/>
      <c r="H145" s="31"/>
      <c r="I145" s="31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82"/>
      <c r="Z145" s="272"/>
      <c r="AA145" s="272"/>
      <c r="AB145" s="271"/>
      <c r="AC145" s="271"/>
      <c r="AD145" s="271"/>
      <c r="AE145" s="271"/>
      <c r="AF145" s="271"/>
      <c r="AG145" s="271"/>
      <c r="AH145" s="265"/>
      <c r="AI145" s="265"/>
      <c r="AJ145" s="265"/>
      <c r="AK145" s="265"/>
      <c r="AL145" s="265"/>
      <c r="AM145" s="265"/>
      <c r="AN145" s="265"/>
      <c r="AO145" s="265"/>
      <c r="AP145" s="265"/>
      <c r="AQ145" s="265"/>
      <c r="AR145" s="265"/>
      <c r="AS145" s="266"/>
      <c r="AT145" s="266"/>
      <c r="AU145" s="266"/>
      <c r="AV145" s="30"/>
      <c r="AW145" s="30"/>
      <c r="AX145" s="30"/>
      <c r="AY145" s="30"/>
    </row>
    <row r="146" spans="1:51" ht="32.25" customHeight="1" x14ac:dyDescent="0.25">
      <c r="A146" s="2"/>
      <c r="B146" s="113">
        <v>4</v>
      </c>
      <c r="C146" s="62" t="s">
        <v>155</v>
      </c>
      <c r="D146" s="62" t="s">
        <v>156</v>
      </c>
      <c r="E146" s="62" t="s">
        <v>157</v>
      </c>
      <c r="F146" s="62" t="s">
        <v>158</v>
      </c>
      <c r="G146" s="62" t="s">
        <v>309</v>
      </c>
      <c r="H146" s="62" t="s">
        <v>159</v>
      </c>
      <c r="I146" s="62" t="s">
        <v>310</v>
      </c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82"/>
      <c r="Z146" s="272"/>
      <c r="AA146" s="272"/>
      <c r="AB146" s="271"/>
      <c r="AC146" s="271"/>
      <c r="AD146" s="271"/>
      <c r="AE146" s="271"/>
      <c r="AF146" s="271"/>
      <c r="AG146" s="271"/>
      <c r="AH146" s="265"/>
      <c r="AI146" s="265"/>
      <c r="AJ146" s="265"/>
      <c r="AK146" s="265"/>
      <c r="AL146" s="265"/>
      <c r="AM146" s="265"/>
      <c r="AN146" s="265"/>
      <c r="AO146" s="265"/>
      <c r="AP146" s="265"/>
      <c r="AQ146" s="265"/>
      <c r="AR146" s="265"/>
      <c r="AS146" s="266"/>
      <c r="AT146" s="266"/>
      <c r="AU146" s="266"/>
      <c r="AV146" s="70"/>
      <c r="AW146" s="70"/>
      <c r="AX146" s="70"/>
      <c r="AY146" s="70"/>
    </row>
    <row r="147" spans="1:51" ht="17.25" customHeight="1" x14ac:dyDescent="0.25">
      <c r="A147" s="2"/>
      <c r="B147" s="29" t="s">
        <v>414</v>
      </c>
      <c r="C147" s="116"/>
      <c r="D147" s="117" t="s">
        <v>160</v>
      </c>
      <c r="E147" s="117" t="s">
        <v>313</v>
      </c>
      <c r="F147" s="117" t="s">
        <v>161</v>
      </c>
      <c r="G147" s="117" t="s">
        <v>162</v>
      </c>
      <c r="H147" s="117" t="s">
        <v>160</v>
      </c>
      <c r="I147" s="117" t="s">
        <v>163</v>
      </c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  <c r="Y147" s="57">
        <f>IF(MIN(Y149:Y335)=9999,0,MIN(Y149:Y335))</f>
        <v>3.42</v>
      </c>
      <c r="Z147" s="57">
        <f>COUNTIF(Z149:Z335,1)</f>
        <v>1</v>
      </c>
      <c r="AA147" s="57">
        <f>MIN(AA149:AA335)</f>
        <v>123</v>
      </c>
      <c r="AB147" s="57">
        <f>MAX(AB149:AB335)</f>
        <v>10.9</v>
      </c>
      <c r="AC147" s="57">
        <f t="shared" ref="AC147:AF147" si="0">MAX(AC149:AC335)</f>
        <v>23.2</v>
      </c>
      <c r="AD147" s="57">
        <f t="shared" si="0"/>
        <v>3000</v>
      </c>
      <c r="AE147" s="57">
        <f t="shared" si="0"/>
        <v>3.42</v>
      </c>
      <c r="AF147" s="57">
        <f t="shared" si="0"/>
        <v>63</v>
      </c>
      <c r="AG147" s="57">
        <f>MAX(AG149:AG335)</f>
        <v>45</v>
      </c>
      <c r="AH147" s="57">
        <f>MAX(AH149:AH335)</f>
        <v>15.688503679568077</v>
      </c>
      <c r="AI147" s="57">
        <f t="shared" ref="AI147" si="1">MAX(AI149:AI335)</f>
        <v>16.896678345132276</v>
      </c>
      <c r="AJ147" s="57">
        <f t="shared" ref="AJ147" si="2">MAX(AJ149:AJ335)</f>
        <v>1.2081746655641992</v>
      </c>
      <c r="AK147" s="57">
        <f t="shared" ref="AK147" si="3">MAX(AK149:AK335)</f>
        <v>16.896678345132276</v>
      </c>
      <c r="AL147" s="57">
        <f t="shared" ref="AL147" si="4">MAX(AL149:AL335)</f>
        <v>10.870648099498823</v>
      </c>
      <c r="AM147" s="57">
        <f>MAX(AM149:AM335)</f>
        <v>4.8178555800692546</v>
      </c>
      <c r="AN147" s="57">
        <f>MAX(AN149:AN335)</f>
        <v>16.896678345132276</v>
      </c>
      <c r="AO147" s="57">
        <f t="shared" ref="AO147" si="5">MAX(AO149:AO335)</f>
        <v>1.2081746655641992</v>
      </c>
      <c r="AP147" s="57">
        <f t="shared" ref="AP147" si="6">MAX(AP149:AP335)</f>
        <v>16.896678345132276</v>
      </c>
      <c r="AQ147" s="57">
        <f t="shared" ref="AQ147" si="7">MAX(AQ149:AQ335)</f>
        <v>0</v>
      </c>
      <c r="AR147" s="57">
        <f t="shared" ref="AR147" si="8">MAX(AR149:AR335)</f>
        <v>10.365733425093024</v>
      </c>
      <c r="AS147" s="106">
        <f>(AC147/10^4)/izr*100</f>
        <v>64.469790450460522</v>
      </c>
      <c r="AT147" s="106">
        <f>mop/AB147*100</f>
        <v>99.730716509163514</v>
      </c>
      <c r="AU147" s="106">
        <f>nmax/AD147*100</f>
        <v>93.75</v>
      </c>
      <c r="AV147" s="71"/>
      <c r="AW147" s="71"/>
      <c r="AX147" s="71"/>
      <c r="AY147" s="71"/>
    </row>
    <row r="148" spans="1:51" ht="17.25" customHeight="1" x14ac:dyDescent="0.25">
      <c r="A148" s="2"/>
      <c r="B148" s="134">
        <f>AA147</f>
        <v>123</v>
      </c>
      <c r="C148" s="117" t="str">
        <f>CONCATENATE("(",Z147,")")</f>
        <v>(1)</v>
      </c>
      <c r="D148" s="117">
        <f>AB147</f>
        <v>10.9</v>
      </c>
      <c r="E148" s="117">
        <f t="shared" ref="E148:T148" si="9">AC147</f>
        <v>23.2</v>
      </c>
      <c r="F148" s="117">
        <f t="shared" si="9"/>
        <v>3000</v>
      </c>
      <c r="G148" s="116">
        <f t="shared" si="9"/>
        <v>3.42</v>
      </c>
      <c r="H148" s="117">
        <f t="shared" si="9"/>
        <v>63</v>
      </c>
      <c r="I148" s="117">
        <f t="shared" si="9"/>
        <v>45</v>
      </c>
      <c r="J148" s="136">
        <f t="shared" si="9"/>
        <v>15.688503679568077</v>
      </c>
      <c r="K148" s="136">
        <f t="shared" si="9"/>
        <v>16.896678345132276</v>
      </c>
      <c r="L148" s="136">
        <f t="shared" si="9"/>
        <v>1.2081746655641992</v>
      </c>
      <c r="M148" s="136">
        <f t="shared" si="9"/>
        <v>16.896678345132276</v>
      </c>
      <c r="N148" s="136">
        <f t="shared" si="9"/>
        <v>10.870648099498823</v>
      </c>
      <c r="O148" s="136">
        <f t="shared" si="9"/>
        <v>4.8178555800692546</v>
      </c>
      <c r="P148" s="136">
        <f t="shared" si="9"/>
        <v>16.896678345132276</v>
      </c>
      <c r="Q148" s="136">
        <f t="shared" si="9"/>
        <v>1.2081746655641992</v>
      </c>
      <c r="R148" s="136">
        <f t="shared" si="9"/>
        <v>16.896678345132276</v>
      </c>
      <c r="S148" s="136">
        <f t="shared" si="9"/>
        <v>0</v>
      </c>
      <c r="T148" s="136">
        <f t="shared" si="9"/>
        <v>10.365733425093024</v>
      </c>
      <c r="U148" s="117" t="s">
        <v>415</v>
      </c>
      <c r="V148" s="117" t="s">
        <v>415</v>
      </c>
      <c r="W148" s="117" t="s">
        <v>415</v>
      </c>
      <c r="X148" s="117" t="s">
        <v>415</v>
      </c>
      <c r="Y148" s="50"/>
      <c r="Z148" s="64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106"/>
      <c r="AT148" s="106"/>
      <c r="AU148" s="106"/>
      <c r="AV148" s="71"/>
      <c r="AW148" s="71"/>
      <c r="AX148" s="71"/>
      <c r="AY148" s="71"/>
    </row>
    <row r="149" spans="1:51" x14ac:dyDescent="0.25">
      <c r="A149" s="2"/>
      <c r="B149" s="63">
        <v>1</v>
      </c>
      <c r="C149" s="55" t="s">
        <v>164</v>
      </c>
      <c r="D149" s="125">
        <v>0.3</v>
      </c>
      <c r="E149" s="125">
        <v>0.21</v>
      </c>
      <c r="F149" s="125">
        <v>6000</v>
      </c>
      <c r="G149" s="125">
        <v>0.19</v>
      </c>
      <c r="H149" s="125">
        <v>1.5</v>
      </c>
      <c r="I149" s="126">
        <v>15</v>
      </c>
      <c r="J149" s="85">
        <f t="shared" ref="J149:J180" si="10">(E149/10^4+izr)*eps</f>
        <v>9.5945011549968502</v>
      </c>
      <c r="K149" s="85">
        <f t="shared" ref="K149:K180" si="11">J149+mft</f>
        <v>10.802675820561049</v>
      </c>
      <c r="L149" s="85">
        <f t="shared" ref="L149:L180" si="12">mft</f>
        <v>1.2081746655641992</v>
      </c>
      <c r="M149" s="85">
        <f t="shared" ref="M149:M180" si="13">J149+mft</f>
        <v>10.802675820561049</v>
      </c>
      <c r="N149" s="85">
        <f t="shared" ref="N149:N180" si="14">mfw+mft</f>
        <v>10.870648099498823</v>
      </c>
      <c r="O149" s="85">
        <f t="shared" ref="O149:O180" si="15">ABS(mfw-J149+mft)</f>
        <v>1.2761469445019726</v>
      </c>
      <c r="P149" s="85">
        <f t="shared" ref="P149:P180" si="16">J149+mft</f>
        <v>10.802675820561049</v>
      </c>
      <c r="Q149" s="85">
        <f t="shared" ref="Q149:Q180" si="17">mft</f>
        <v>1.2081746655641992</v>
      </c>
      <c r="R149" s="85">
        <f t="shared" ref="R149:R180" si="18">J149+mft</f>
        <v>10.802675820561049</v>
      </c>
      <c r="S149" s="69">
        <v>0</v>
      </c>
      <c r="T149" s="132">
        <f t="shared" ref="T149:T180" si="19">((K149^2*t.1+L149^2*t.2+M149^2*t.3+N149^2*t.4+O149^2*t.5+P149^2*t.6+Q149^2*t.7+R149^2*t.8)/tc)^0.5</f>
        <v>10.053674634613673</v>
      </c>
      <c r="U149" s="57">
        <f>IF(T149&lt;D149,1,0)</f>
        <v>0</v>
      </c>
      <c r="V149" s="69">
        <f t="shared" ref="V149:V180" si="20">IF(nmax&lt;F149,1,0)</f>
        <v>1</v>
      </c>
      <c r="W149" s="69">
        <f t="shared" ref="W149:W180" si="21">IF(mop&lt;D149,1,0)</f>
        <v>0</v>
      </c>
      <c r="X149" s="67">
        <f>IF(MAX(K149:S149)&gt;H149,0,1)</f>
        <v>0</v>
      </c>
      <c r="Y149" s="68">
        <f>IF(U149*V149*W149*X149=1,G149,9999)</f>
        <v>9999</v>
      </c>
      <c r="Z149" s="68">
        <f>IF(Y149=$Y$147,1,0)</f>
        <v>0</v>
      </c>
      <c r="AA149" s="68">
        <f>IF(Z149=1,B149,9999)</f>
        <v>9999</v>
      </c>
      <c r="AB149" s="117" t="str">
        <f>IF($B149=$AA$147,D149,"")</f>
        <v/>
      </c>
      <c r="AC149" s="117" t="str">
        <f t="shared" ref="AC149:AG164" si="22">IF($B149=$AA$147,E149,"")</f>
        <v/>
      </c>
      <c r="AD149" s="117" t="str">
        <f t="shared" si="22"/>
        <v/>
      </c>
      <c r="AE149" s="117" t="str">
        <f t="shared" si="22"/>
        <v/>
      </c>
      <c r="AF149" s="117" t="str">
        <f t="shared" si="22"/>
        <v/>
      </c>
      <c r="AG149" s="133" t="str">
        <f>IF($B149=$AA$147,I149,"")</f>
        <v/>
      </c>
      <c r="AH149" s="117" t="str">
        <f>IF($B149=$AA$147,J149,"")</f>
        <v/>
      </c>
      <c r="AI149" s="117" t="str">
        <f t="shared" ref="AI149:AI212" si="23">IF($B149=$AA$147,K149,"")</f>
        <v/>
      </c>
      <c r="AJ149" s="117" t="str">
        <f t="shared" ref="AJ149:AJ212" si="24">IF($B149=$AA$147,L149,"")</f>
        <v/>
      </c>
      <c r="AK149" s="117" t="str">
        <f t="shared" ref="AK149:AK212" si="25">IF($B149=$AA$147,M149,"")</f>
        <v/>
      </c>
      <c r="AL149" s="117" t="str">
        <f t="shared" ref="AL149:AL212" si="26">IF($B149=$AA$147,N149,"")</f>
        <v/>
      </c>
      <c r="AM149" s="117" t="str">
        <f>IF($B149=$AA$147,O149,"")</f>
        <v/>
      </c>
      <c r="AN149" s="117" t="str">
        <f>IF($B149=$AA$147,P149,"")</f>
        <v/>
      </c>
      <c r="AO149" s="117" t="str">
        <f t="shared" ref="AO149:AO212" si="27">IF($B149=$AA$147,Q149,"")</f>
        <v/>
      </c>
      <c r="AP149" s="117" t="str">
        <f t="shared" ref="AP149:AP212" si="28">IF($B149=$AA$147,R149,"")</f>
        <v/>
      </c>
      <c r="AQ149" s="117" t="str">
        <f t="shared" ref="AQ149:AQ212" si="29">IF($B149=$AA$147,S149,"")</f>
        <v/>
      </c>
      <c r="AR149" s="133" t="str">
        <f t="shared" ref="AR149:AR212" si="30">IF($B149=$AA$147,T149,"")</f>
        <v/>
      </c>
      <c r="AS149" s="69"/>
      <c r="AT149" s="69"/>
      <c r="AU149" s="69"/>
      <c r="AV149" s="65"/>
      <c r="AW149" s="65"/>
      <c r="AX149" s="65"/>
      <c r="AY149" s="65"/>
    </row>
    <row r="150" spans="1:51" x14ac:dyDescent="0.25">
      <c r="A150" s="2"/>
      <c r="B150" s="63">
        <v>2</v>
      </c>
      <c r="C150" s="55" t="s">
        <v>165</v>
      </c>
      <c r="D150" s="125">
        <v>0.5</v>
      </c>
      <c r="E150" s="125">
        <v>0.34</v>
      </c>
      <c r="F150" s="125">
        <v>6000</v>
      </c>
      <c r="G150" s="125">
        <v>0.31</v>
      </c>
      <c r="H150" s="125">
        <v>3.15</v>
      </c>
      <c r="I150" s="126">
        <v>15</v>
      </c>
      <c r="J150" s="85">
        <f t="shared" si="10"/>
        <v>9.6289604994159141</v>
      </c>
      <c r="K150" s="85">
        <f t="shared" si="11"/>
        <v>10.837135164980113</v>
      </c>
      <c r="L150" s="85">
        <f t="shared" si="12"/>
        <v>1.2081746655641992</v>
      </c>
      <c r="M150" s="85">
        <f t="shared" si="13"/>
        <v>10.837135164980113</v>
      </c>
      <c r="N150" s="85">
        <f t="shared" si="14"/>
        <v>10.870648099498823</v>
      </c>
      <c r="O150" s="85">
        <f t="shared" si="15"/>
        <v>1.2416876000829087</v>
      </c>
      <c r="P150" s="85">
        <f t="shared" si="16"/>
        <v>10.837135164980113</v>
      </c>
      <c r="Q150" s="85">
        <f t="shared" si="17"/>
        <v>1.2081746655641992</v>
      </c>
      <c r="R150" s="85">
        <f t="shared" si="18"/>
        <v>10.837135164980113</v>
      </c>
      <c r="S150" s="69">
        <v>0</v>
      </c>
      <c r="T150" s="132">
        <f t="shared" si="19"/>
        <v>10.055073417349529</v>
      </c>
      <c r="U150" s="57">
        <f t="shared" ref="U150:U213" si="31">IF(T150&lt;D150,1,0)</f>
        <v>0</v>
      </c>
      <c r="V150" s="69">
        <f t="shared" si="20"/>
        <v>1</v>
      </c>
      <c r="W150" s="69">
        <f t="shared" si="21"/>
        <v>0</v>
      </c>
      <c r="X150" s="67">
        <f t="shared" ref="X150:X213" si="32">IF(MAX(K150:S150)&gt;H150,0,1)</f>
        <v>0</v>
      </c>
      <c r="Y150" s="68">
        <f t="shared" ref="Y150:Y213" si="33">IF(U150*V150*W150*X150=1,G150,9999)</f>
        <v>9999</v>
      </c>
      <c r="Z150" s="68">
        <f t="shared" ref="Z150:Z213" si="34">IF(Y150=$Y$147,1,0)</f>
        <v>0</v>
      </c>
      <c r="AA150" s="68">
        <f t="shared" ref="AA150:AA213" si="35">IF(Z150=1,B150,9999)</f>
        <v>9999</v>
      </c>
      <c r="AB150" s="117" t="str">
        <f t="shared" ref="AB150:AB213" si="36">IF($B150=$AA$147,D150,"")</f>
        <v/>
      </c>
      <c r="AC150" s="117" t="str">
        <f t="shared" si="22"/>
        <v/>
      </c>
      <c r="AD150" s="117" t="str">
        <f t="shared" si="22"/>
        <v/>
      </c>
      <c r="AE150" s="117" t="str">
        <f t="shared" si="22"/>
        <v/>
      </c>
      <c r="AF150" s="117" t="str">
        <f t="shared" si="22"/>
        <v/>
      </c>
      <c r="AG150" s="133" t="str">
        <f t="shared" si="22"/>
        <v/>
      </c>
      <c r="AH150" s="117" t="str">
        <f t="shared" ref="AH150:AH213" si="37">IF($B150=$AA$147,J150,"")</f>
        <v/>
      </c>
      <c r="AI150" s="117" t="str">
        <f t="shared" si="23"/>
        <v/>
      </c>
      <c r="AJ150" s="117" t="str">
        <f t="shared" si="24"/>
        <v/>
      </c>
      <c r="AK150" s="117" t="str">
        <f t="shared" si="25"/>
        <v/>
      </c>
      <c r="AL150" s="117" t="str">
        <f t="shared" si="26"/>
        <v/>
      </c>
      <c r="AM150" s="117" t="str">
        <f t="shared" ref="AM150:AM213" si="38">IF($B150=$AA$147,O150,"")</f>
        <v/>
      </c>
      <c r="AN150" s="117" t="str">
        <f t="shared" ref="AN150:AN213" si="39">IF($B150=$AA$147,P150,"")</f>
        <v/>
      </c>
      <c r="AO150" s="117" t="str">
        <f t="shared" si="27"/>
        <v/>
      </c>
      <c r="AP150" s="117" t="str">
        <f t="shared" si="28"/>
        <v/>
      </c>
      <c r="AQ150" s="117" t="str">
        <f t="shared" si="29"/>
        <v/>
      </c>
      <c r="AR150" s="133" t="str">
        <f t="shared" si="30"/>
        <v/>
      </c>
      <c r="AS150" s="69"/>
      <c r="AT150" s="69"/>
      <c r="AU150" s="69"/>
      <c r="AV150" s="65"/>
      <c r="AW150" s="65"/>
      <c r="AX150" s="65"/>
      <c r="AY150" s="65"/>
    </row>
    <row r="151" spans="1:51" x14ac:dyDescent="0.25">
      <c r="A151" s="2"/>
      <c r="B151" s="63">
        <v>3</v>
      </c>
      <c r="C151" s="55" t="s">
        <v>166</v>
      </c>
      <c r="D151" s="125">
        <v>0.75</v>
      </c>
      <c r="E151" s="125">
        <v>0.65</v>
      </c>
      <c r="F151" s="125">
        <v>6000</v>
      </c>
      <c r="G151" s="125">
        <v>0.47</v>
      </c>
      <c r="H151" s="125">
        <v>4</v>
      </c>
      <c r="I151" s="126">
        <v>20</v>
      </c>
      <c r="J151" s="85">
        <f t="shared" si="10"/>
        <v>9.7111327822613713</v>
      </c>
      <c r="K151" s="85">
        <f t="shared" si="11"/>
        <v>10.91930744782557</v>
      </c>
      <c r="L151" s="85">
        <f t="shared" si="12"/>
        <v>1.2081746655641992</v>
      </c>
      <c r="M151" s="85">
        <f t="shared" si="13"/>
        <v>10.91930744782557</v>
      </c>
      <c r="N151" s="85">
        <f t="shared" si="14"/>
        <v>10.870648099498823</v>
      </c>
      <c r="O151" s="85">
        <f t="shared" si="15"/>
        <v>1.1595153172374515</v>
      </c>
      <c r="P151" s="85">
        <f t="shared" si="16"/>
        <v>10.91930744782557</v>
      </c>
      <c r="Q151" s="85">
        <f t="shared" si="17"/>
        <v>1.2081746655641992</v>
      </c>
      <c r="R151" s="85">
        <f t="shared" si="18"/>
        <v>10.91930744782557</v>
      </c>
      <c r="S151" s="69">
        <v>0</v>
      </c>
      <c r="T151" s="132">
        <f t="shared" si="19"/>
        <v>10.058426224457163</v>
      </c>
      <c r="U151" s="57">
        <f t="shared" si="31"/>
        <v>0</v>
      </c>
      <c r="V151" s="69">
        <f t="shared" si="20"/>
        <v>1</v>
      </c>
      <c r="W151" s="69">
        <f t="shared" si="21"/>
        <v>0</v>
      </c>
      <c r="X151" s="67">
        <f t="shared" si="32"/>
        <v>0</v>
      </c>
      <c r="Y151" s="68">
        <f t="shared" si="33"/>
        <v>9999</v>
      </c>
      <c r="Z151" s="68">
        <f t="shared" si="34"/>
        <v>0</v>
      </c>
      <c r="AA151" s="68">
        <f t="shared" si="35"/>
        <v>9999</v>
      </c>
      <c r="AB151" s="117" t="str">
        <f t="shared" si="36"/>
        <v/>
      </c>
      <c r="AC151" s="117" t="str">
        <f t="shared" si="22"/>
        <v/>
      </c>
      <c r="AD151" s="117" t="str">
        <f t="shared" si="22"/>
        <v/>
      </c>
      <c r="AE151" s="117" t="str">
        <f t="shared" si="22"/>
        <v/>
      </c>
      <c r="AF151" s="117" t="str">
        <f t="shared" si="22"/>
        <v/>
      </c>
      <c r="AG151" s="133" t="str">
        <f t="shared" si="22"/>
        <v/>
      </c>
      <c r="AH151" s="117" t="str">
        <f t="shared" si="37"/>
        <v/>
      </c>
      <c r="AI151" s="117" t="str">
        <f t="shared" si="23"/>
        <v/>
      </c>
      <c r="AJ151" s="117" t="str">
        <f t="shared" si="24"/>
        <v/>
      </c>
      <c r="AK151" s="117" t="str">
        <f t="shared" si="25"/>
        <v/>
      </c>
      <c r="AL151" s="117" t="str">
        <f t="shared" si="26"/>
        <v/>
      </c>
      <c r="AM151" s="117" t="str">
        <f t="shared" si="38"/>
        <v/>
      </c>
      <c r="AN151" s="117" t="str">
        <f t="shared" si="39"/>
        <v/>
      </c>
      <c r="AO151" s="117" t="str">
        <f t="shared" si="27"/>
        <v/>
      </c>
      <c r="AP151" s="117" t="str">
        <f t="shared" si="28"/>
        <v/>
      </c>
      <c r="AQ151" s="117" t="str">
        <f t="shared" si="29"/>
        <v/>
      </c>
      <c r="AR151" s="133" t="str">
        <f t="shared" si="30"/>
        <v/>
      </c>
      <c r="AS151" s="69"/>
      <c r="AT151" s="69"/>
      <c r="AU151" s="69"/>
      <c r="AV151" s="65"/>
      <c r="AW151" s="65"/>
      <c r="AX151" s="65"/>
      <c r="AY151" s="65"/>
    </row>
    <row r="152" spans="1:51" x14ac:dyDescent="0.25">
      <c r="A152" s="2"/>
      <c r="B152" s="63">
        <v>4</v>
      </c>
      <c r="C152" s="55" t="s">
        <v>167</v>
      </c>
      <c r="D152" s="125">
        <v>2.15</v>
      </c>
      <c r="E152" s="125">
        <v>2.9</v>
      </c>
      <c r="F152" s="125">
        <v>3000</v>
      </c>
      <c r="G152" s="125">
        <v>0.68</v>
      </c>
      <c r="H152" s="125">
        <v>10</v>
      </c>
      <c r="I152" s="126">
        <v>30</v>
      </c>
      <c r="J152" s="85">
        <f t="shared" si="10"/>
        <v>10.307544512591308</v>
      </c>
      <c r="K152" s="85">
        <f t="shared" si="11"/>
        <v>11.515719178155507</v>
      </c>
      <c r="L152" s="85">
        <f t="shared" si="12"/>
        <v>1.2081746655641992</v>
      </c>
      <c r="M152" s="85">
        <f t="shared" si="13"/>
        <v>11.515719178155507</v>
      </c>
      <c r="N152" s="85">
        <f t="shared" si="14"/>
        <v>10.870648099498823</v>
      </c>
      <c r="O152" s="85">
        <f t="shared" si="15"/>
        <v>0.56310358690751472</v>
      </c>
      <c r="P152" s="85">
        <f t="shared" si="16"/>
        <v>11.515719178155507</v>
      </c>
      <c r="Q152" s="85">
        <f t="shared" si="17"/>
        <v>1.2081746655641992</v>
      </c>
      <c r="R152" s="85">
        <f t="shared" si="18"/>
        <v>11.515719178155507</v>
      </c>
      <c r="S152" s="69">
        <v>0</v>
      </c>
      <c r="T152" s="132">
        <f t="shared" si="19"/>
        <v>10.083487360091636</v>
      </c>
      <c r="U152" s="57">
        <f t="shared" si="31"/>
        <v>0</v>
      </c>
      <c r="V152" s="69">
        <f t="shared" si="20"/>
        <v>1</v>
      </c>
      <c r="W152" s="69">
        <f t="shared" si="21"/>
        <v>0</v>
      </c>
      <c r="X152" s="67">
        <f t="shared" si="32"/>
        <v>0</v>
      </c>
      <c r="Y152" s="68">
        <f t="shared" si="33"/>
        <v>9999</v>
      </c>
      <c r="Z152" s="68">
        <f t="shared" si="34"/>
        <v>0</v>
      </c>
      <c r="AA152" s="68">
        <f t="shared" si="35"/>
        <v>9999</v>
      </c>
      <c r="AB152" s="117" t="str">
        <f t="shared" si="36"/>
        <v/>
      </c>
      <c r="AC152" s="117" t="str">
        <f t="shared" si="22"/>
        <v/>
      </c>
      <c r="AD152" s="117" t="str">
        <f t="shared" si="22"/>
        <v/>
      </c>
      <c r="AE152" s="117" t="str">
        <f t="shared" si="22"/>
        <v/>
      </c>
      <c r="AF152" s="117" t="str">
        <f t="shared" si="22"/>
        <v/>
      </c>
      <c r="AG152" s="133" t="str">
        <f t="shared" si="22"/>
        <v/>
      </c>
      <c r="AH152" s="117" t="str">
        <f t="shared" si="37"/>
        <v/>
      </c>
      <c r="AI152" s="117" t="str">
        <f t="shared" si="23"/>
        <v/>
      </c>
      <c r="AJ152" s="117" t="str">
        <f t="shared" si="24"/>
        <v/>
      </c>
      <c r="AK152" s="117" t="str">
        <f t="shared" si="25"/>
        <v/>
      </c>
      <c r="AL152" s="117" t="str">
        <f t="shared" si="26"/>
        <v/>
      </c>
      <c r="AM152" s="117" t="str">
        <f t="shared" si="38"/>
        <v/>
      </c>
      <c r="AN152" s="117" t="str">
        <f t="shared" si="39"/>
        <v/>
      </c>
      <c r="AO152" s="117" t="str">
        <f t="shared" si="27"/>
        <v/>
      </c>
      <c r="AP152" s="117" t="str">
        <f t="shared" si="28"/>
        <v/>
      </c>
      <c r="AQ152" s="117" t="str">
        <f t="shared" si="29"/>
        <v/>
      </c>
      <c r="AR152" s="133" t="str">
        <f t="shared" si="30"/>
        <v/>
      </c>
      <c r="AS152" s="69"/>
      <c r="AT152" s="69"/>
      <c r="AU152" s="69"/>
      <c r="AV152" s="65"/>
      <c r="AW152" s="65"/>
      <c r="AX152" s="65"/>
      <c r="AY152" s="65"/>
    </row>
    <row r="153" spans="1:51" x14ac:dyDescent="0.25">
      <c r="A153" s="2"/>
      <c r="B153" s="63">
        <v>5</v>
      </c>
      <c r="C153" s="55" t="s">
        <v>168</v>
      </c>
      <c r="D153" s="125">
        <v>3.7</v>
      </c>
      <c r="E153" s="125">
        <v>6</v>
      </c>
      <c r="F153" s="125">
        <v>2000</v>
      </c>
      <c r="G153" s="125">
        <v>0.77</v>
      </c>
      <c r="H153" s="125">
        <v>16</v>
      </c>
      <c r="I153" s="126">
        <v>27</v>
      </c>
      <c r="J153" s="85">
        <f t="shared" si="10"/>
        <v>11.129267341045891</v>
      </c>
      <c r="K153" s="85">
        <f t="shared" si="11"/>
        <v>12.33744200661009</v>
      </c>
      <c r="L153" s="85">
        <f t="shared" si="12"/>
        <v>1.2081746655641992</v>
      </c>
      <c r="M153" s="85">
        <f t="shared" si="13"/>
        <v>12.33744200661009</v>
      </c>
      <c r="N153" s="85">
        <f t="shared" si="14"/>
        <v>10.870648099498823</v>
      </c>
      <c r="O153" s="85">
        <f t="shared" si="15"/>
        <v>0.25861924154706784</v>
      </c>
      <c r="P153" s="85">
        <f t="shared" si="16"/>
        <v>12.33744200661009</v>
      </c>
      <c r="Q153" s="85">
        <f t="shared" si="17"/>
        <v>1.2081746655641992</v>
      </c>
      <c r="R153" s="85">
        <f t="shared" si="18"/>
        <v>12.33744200661009</v>
      </c>
      <c r="S153" s="69">
        <v>0</v>
      </c>
      <c r="T153" s="132">
        <f t="shared" si="19"/>
        <v>10.120093911148158</v>
      </c>
      <c r="U153" s="57">
        <f t="shared" si="31"/>
        <v>0</v>
      </c>
      <c r="V153" s="69">
        <f t="shared" si="20"/>
        <v>0</v>
      </c>
      <c r="W153" s="69">
        <f t="shared" si="21"/>
        <v>0</v>
      </c>
      <c r="X153" s="67">
        <f t="shared" si="32"/>
        <v>1</v>
      </c>
      <c r="Y153" s="68">
        <f t="shared" si="33"/>
        <v>9999</v>
      </c>
      <c r="Z153" s="68">
        <f t="shared" si="34"/>
        <v>0</v>
      </c>
      <c r="AA153" s="68">
        <f t="shared" si="35"/>
        <v>9999</v>
      </c>
      <c r="AB153" s="117" t="str">
        <f t="shared" si="36"/>
        <v/>
      </c>
      <c r="AC153" s="117" t="str">
        <f t="shared" si="22"/>
        <v/>
      </c>
      <c r="AD153" s="117" t="str">
        <f t="shared" si="22"/>
        <v/>
      </c>
      <c r="AE153" s="117" t="str">
        <f t="shared" si="22"/>
        <v/>
      </c>
      <c r="AF153" s="117" t="str">
        <f t="shared" si="22"/>
        <v/>
      </c>
      <c r="AG153" s="133" t="str">
        <f t="shared" si="22"/>
        <v/>
      </c>
      <c r="AH153" s="117" t="str">
        <f t="shared" si="37"/>
        <v/>
      </c>
      <c r="AI153" s="117" t="str">
        <f t="shared" si="23"/>
        <v/>
      </c>
      <c r="AJ153" s="117" t="str">
        <f t="shared" si="24"/>
        <v/>
      </c>
      <c r="AK153" s="117" t="str">
        <f t="shared" si="25"/>
        <v/>
      </c>
      <c r="AL153" s="117" t="str">
        <f t="shared" si="26"/>
        <v/>
      </c>
      <c r="AM153" s="117" t="str">
        <f t="shared" si="38"/>
        <v/>
      </c>
      <c r="AN153" s="117" t="str">
        <f t="shared" si="39"/>
        <v/>
      </c>
      <c r="AO153" s="117" t="str">
        <f t="shared" si="27"/>
        <v/>
      </c>
      <c r="AP153" s="117" t="str">
        <f t="shared" si="28"/>
        <v/>
      </c>
      <c r="AQ153" s="117" t="str">
        <f t="shared" si="29"/>
        <v/>
      </c>
      <c r="AR153" s="133" t="str">
        <f t="shared" si="30"/>
        <v/>
      </c>
      <c r="AS153" s="69"/>
      <c r="AT153" s="69"/>
      <c r="AU153" s="69"/>
      <c r="AV153" s="65"/>
      <c r="AW153" s="65"/>
      <c r="AX153" s="65"/>
      <c r="AY153" s="65"/>
    </row>
    <row r="154" spans="1:51" x14ac:dyDescent="0.25">
      <c r="A154" s="2"/>
      <c r="B154" s="63">
        <v>6</v>
      </c>
      <c r="C154" s="55" t="s">
        <v>169</v>
      </c>
      <c r="D154" s="125">
        <v>1.4</v>
      </c>
      <c r="E154" s="125">
        <v>1.1000000000000001</v>
      </c>
      <c r="F154" s="125">
        <v>6000</v>
      </c>
      <c r="G154" s="125">
        <v>0.88</v>
      </c>
      <c r="H154" s="125">
        <v>7.7</v>
      </c>
      <c r="I154" s="126">
        <v>20</v>
      </c>
      <c r="J154" s="85">
        <f t="shared" si="10"/>
        <v>9.830415128327358</v>
      </c>
      <c r="K154" s="85">
        <f t="shared" si="11"/>
        <v>11.038589793891557</v>
      </c>
      <c r="L154" s="85">
        <f t="shared" si="12"/>
        <v>1.2081746655641992</v>
      </c>
      <c r="M154" s="85">
        <f t="shared" si="13"/>
        <v>11.038589793891557</v>
      </c>
      <c r="N154" s="85">
        <f t="shared" si="14"/>
        <v>10.870648099498823</v>
      </c>
      <c r="O154" s="85">
        <f t="shared" si="15"/>
        <v>1.0402329711714648</v>
      </c>
      <c r="P154" s="85">
        <f t="shared" si="16"/>
        <v>11.038589793891557</v>
      </c>
      <c r="Q154" s="85">
        <f t="shared" si="17"/>
        <v>1.2081746655641992</v>
      </c>
      <c r="R154" s="85">
        <f t="shared" si="18"/>
        <v>11.038589793891557</v>
      </c>
      <c r="S154" s="69">
        <v>0</v>
      </c>
      <c r="T154" s="132">
        <f t="shared" si="19"/>
        <v>10.063336408215978</v>
      </c>
      <c r="U154" s="57">
        <f t="shared" si="31"/>
        <v>0</v>
      </c>
      <c r="V154" s="69">
        <f t="shared" si="20"/>
        <v>1</v>
      </c>
      <c r="W154" s="69">
        <f t="shared" si="21"/>
        <v>0</v>
      </c>
      <c r="X154" s="67">
        <f t="shared" si="32"/>
        <v>0</v>
      </c>
      <c r="Y154" s="68">
        <f t="shared" si="33"/>
        <v>9999</v>
      </c>
      <c r="Z154" s="68">
        <f t="shared" si="34"/>
        <v>0</v>
      </c>
      <c r="AA154" s="68">
        <f t="shared" si="35"/>
        <v>9999</v>
      </c>
      <c r="AB154" s="117" t="str">
        <f t="shared" si="36"/>
        <v/>
      </c>
      <c r="AC154" s="117" t="str">
        <f t="shared" si="22"/>
        <v/>
      </c>
      <c r="AD154" s="117" t="str">
        <f t="shared" si="22"/>
        <v/>
      </c>
      <c r="AE154" s="117" t="str">
        <f t="shared" si="22"/>
        <v/>
      </c>
      <c r="AF154" s="117" t="str">
        <f t="shared" si="22"/>
        <v/>
      </c>
      <c r="AG154" s="133" t="str">
        <f t="shared" si="22"/>
        <v/>
      </c>
      <c r="AH154" s="117" t="str">
        <f t="shared" si="37"/>
        <v/>
      </c>
      <c r="AI154" s="117" t="str">
        <f t="shared" si="23"/>
        <v/>
      </c>
      <c r="AJ154" s="117" t="str">
        <f t="shared" si="24"/>
        <v/>
      </c>
      <c r="AK154" s="117" t="str">
        <f t="shared" si="25"/>
        <v/>
      </c>
      <c r="AL154" s="117" t="str">
        <f t="shared" si="26"/>
        <v/>
      </c>
      <c r="AM154" s="117" t="str">
        <f t="shared" si="38"/>
        <v/>
      </c>
      <c r="AN154" s="117" t="str">
        <f t="shared" si="39"/>
        <v/>
      </c>
      <c r="AO154" s="117" t="str">
        <f t="shared" si="27"/>
        <v/>
      </c>
      <c r="AP154" s="117" t="str">
        <f t="shared" si="28"/>
        <v/>
      </c>
      <c r="AQ154" s="117" t="str">
        <f t="shared" si="29"/>
        <v/>
      </c>
      <c r="AR154" s="133" t="str">
        <f t="shared" si="30"/>
        <v/>
      </c>
      <c r="AS154" s="69"/>
      <c r="AT154" s="69"/>
      <c r="AU154" s="69"/>
      <c r="AV154" s="65"/>
      <c r="AW154" s="65"/>
      <c r="AX154" s="65"/>
      <c r="AY154" s="65"/>
    </row>
    <row r="155" spans="1:51" x14ac:dyDescent="0.25">
      <c r="A155" s="2"/>
      <c r="B155" s="63">
        <v>7</v>
      </c>
      <c r="C155" s="55" t="s">
        <v>167</v>
      </c>
      <c r="D155" s="69">
        <v>1.7</v>
      </c>
      <c r="E155" s="69">
        <v>2.9</v>
      </c>
      <c r="F155" s="69">
        <v>6000</v>
      </c>
      <c r="G155" s="69">
        <v>1.07</v>
      </c>
      <c r="H155" s="69">
        <v>10</v>
      </c>
      <c r="I155" s="67">
        <v>30</v>
      </c>
      <c r="J155" s="85">
        <f t="shared" si="10"/>
        <v>10.307544512591308</v>
      </c>
      <c r="K155" s="85">
        <f t="shared" si="11"/>
        <v>11.515719178155507</v>
      </c>
      <c r="L155" s="85">
        <f t="shared" si="12"/>
        <v>1.2081746655641992</v>
      </c>
      <c r="M155" s="85">
        <f t="shared" si="13"/>
        <v>11.515719178155507</v>
      </c>
      <c r="N155" s="85">
        <f t="shared" si="14"/>
        <v>10.870648099498823</v>
      </c>
      <c r="O155" s="85">
        <f t="shared" si="15"/>
        <v>0.56310358690751472</v>
      </c>
      <c r="P155" s="85">
        <f t="shared" si="16"/>
        <v>11.515719178155507</v>
      </c>
      <c r="Q155" s="85">
        <f t="shared" si="17"/>
        <v>1.2081746655641992</v>
      </c>
      <c r="R155" s="85">
        <f t="shared" si="18"/>
        <v>11.515719178155507</v>
      </c>
      <c r="S155" s="69">
        <v>0</v>
      </c>
      <c r="T155" s="132">
        <f t="shared" si="19"/>
        <v>10.083487360091636</v>
      </c>
      <c r="U155" s="57">
        <f t="shared" si="31"/>
        <v>0</v>
      </c>
      <c r="V155" s="69">
        <f t="shared" si="20"/>
        <v>1</v>
      </c>
      <c r="W155" s="69">
        <f t="shared" si="21"/>
        <v>0</v>
      </c>
      <c r="X155" s="67">
        <f t="shared" si="32"/>
        <v>0</v>
      </c>
      <c r="Y155" s="68">
        <f t="shared" si="33"/>
        <v>9999</v>
      </c>
      <c r="Z155" s="68">
        <f t="shared" si="34"/>
        <v>0</v>
      </c>
      <c r="AA155" s="68">
        <f t="shared" si="35"/>
        <v>9999</v>
      </c>
      <c r="AB155" s="117" t="str">
        <f t="shared" si="36"/>
        <v/>
      </c>
      <c r="AC155" s="117" t="str">
        <f t="shared" si="22"/>
        <v/>
      </c>
      <c r="AD155" s="117" t="str">
        <f t="shared" si="22"/>
        <v/>
      </c>
      <c r="AE155" s="117" t="str">
        <f t="shared" si="22"/>
        <v/>
      </c>
      <c r="AF155" s="117" t="str">
        <f t="shared" si="22"/>
        <v/>
      </c>
      <c r="AG155" s="133" t="str">
        <f t="shared" si="22"/>
        <v/>
      </c>
      <c r="AH155" s="117" t="str">
        <f t="shared" si="37"/>
        <v/>
      </c>
      <c r="AI155" s="117" t="str">
        <f t="shared" si="23"/>
        <v/>
      </c>
      <c r="AJ155" s="117" t="str">
        <f t="shared" si="24"/>
        <v/>
      </c>
      <c r="AK155" s="117" t="str">
        <f t="shared" si="25"/>
        <v/>
      </c>
      <c r="AL155" s="117" t="str">
        <f t="shared" si="26"/>
        <v/>
      </c>
      <c r="AM155" s="117" t="str">
        <f t="shared" si="38"/>
        <v/>
      </c>
      <c r="AN155" s="117" t="str">
        <f t="shared" si="39"/>
        <v/>
      </c>
      <c r="AO155" s="117" t="str">
        <f t="shared" si="27"/>
        <v/>
      </c>
      <c r="AP155" s="117" t="str">
        <f t="shared" si="28"/>
        <v/>
      </c>
      <c r="AQ155" s="117" t="str">
        <f t="shared" si="29"/>
        <v/>
      </c>
      <c r="AR155" s="133" t="str">
        <f t="shared" si="30"/>
        <v/>
      </c>
      <c r="AS155" s="69"/>
      <c r="AT155" s="69"/>
      <c r="AU155" s="69"/>
      <c r="AV155" s="65"/>
      <c r="AW155" s="65"/>
      <c r="AX155" s="65"/>
      <c r="AY155" s="65"/>
    </row>
    <row r="156" spans="1:51" x14ac:dyDescent="0.25">
      <c r="A156" s="2"/>
      <c r="B156" s="63">
        <v>8</v>
      </c>
      <c r="C156" s="55" t="s">
        <v>170</v>
      </c>
      <c r="D156" s="125">
        <v>5.2</v>
      </c>
      <c r="E156" s="125">
        <v>8.5</v>
      </c>
      <c r="F156" s="125">
        <v>2000</v>
      </c>
      <c r="G156" s="125">
        <v>1.0900000000000001</v>
      </c>
      <c r="H156" s="125">
        <v>24</v>
      </c>
      <c r="I156" s="126">
        <v>30</v>
      </c>
      <c r="J156" s="85">
        <f t="shared" si="10"/>
        <v>11.791947041412485</v>
      </c>
      <c r="K156" s="85">
        <f t="shared" si="11"/>
        <v>13.000121706976683</v>
      </c>
      <c r="L156" s="85">
        <f t="shared" si="12"/>
        <v>1.2081746655641992</v>
      </c>
      <c r="M156" s="85">
        <f t="shared" si="13"/>
        <v>13.000121706976683</v>
      </c>
      <c r="N156" s="85">
        <f t="shared" si="14"/>
        <v>10.870648099498823</v>
      </c>
      <c r="O156" s="85">
        <f t="shared" si="15"/>
        <v>0.92129894191366168</v>
      </c>
      <c r="P156" s="85">
        <f t="shared" si="16"/>
        <v>13.000121706976683</v>
      </c>
      <c r="Q156" s="85">
        <f t="shared" si="17"/>
        <v>1.2081746655641992</v>
      </c>
      <c r="R156" s="85">
        <f t="shared" si="18"/>
        <v>13.000121706976683</v>
      </c>
      <c r="S156" s="69">
        <v>0</v>
      </c>
      <c r="T156" s="132">
        <f t="shared" si="19"/>
        <v>10.151353295188827</v>
      </c>
      <c r="U156" s="57">
        <f t="shared" si="31"/>
        <v>0</v>
      </c>
      <c r="V156" s="69">
        <f t="shared" si="20"/>
        <v>0</v>
      </c>
      <c r="W156" s="69">
        <f t="shared" si="21"/>
        <v>0</v>
      </c>
      <c r="X156" s="67">
        <f t="shared" si="32"/>
        <v>1</v>
      </c>
      <c r="Y156" s="68">
        <f t="shared" si="33"/>
        <v>9999</v>
      </c>
      <c r="Z156" s="68">
        <f t="shared" si="34"/>
        <v>0</v>
      </c>
      <c r="AA156" s="68">
        <f t="shared" si="35"/>
        <v>9999</v>
      </c>
      <c r="AB156" s="117" t="str">
        <f t="shared" si="36"/>
        <v/>
      </c>
      <c r="AC156" s="117" t="str">
        <f t="shared" si="22"/>
        <v/>
      </c>
      <c r="AD156" s="117" t="str">
        <f t="shared" si="22"/>
        <v/>
      </c>
      <c r="AE156" s="117" t="str">
        <f t="shared" si="22"/>
        <v/>
      </c>
      <c r="AF156" s="117" t="str">
        <f t="shared" si="22"/>
        <v/>
      </c>
      <c r="AG156" s="133" t="str">
        <f t="shared" si="22"/>
        <v/>
      </c>
      <c r="AH156" s="117" t="str">
        <f t="shared" si="37"/>
        <v/>
      </c>
      <c r="AI156" s="117" t="str">
        <f t="shared" si="23"/>
        <v/>
      </c>
      <c r="AJ156" s="117" t="str">
        <f t="shared" si="24"/>
        <v/>
      </c>
      <c r="AK156" s="117" t="str">
        <f t="shared" si="25"/>
        <v/>
      </c>
      <c r="AL156" s="117" t="str">
        <f t="shared" si="26"/>
        <v/>
      </c>
      <c r="AM156" s="117" t="str">
        <f t="shared" si="38"/>
        <v/>
      </c>
      <c r="AN156" s="117" t="str">
        <f t="shared" si="39"/>
        <v/>
      </c>
      <c r="AO156" s="117" t="str">
        <f t="shared" si="27"/>
        <v/>
      </c>
      <c r="AP156" s="117" t="str">
        <f t="shared" si="28"/>
        <v/>
      </c>
      <c r="AQ156" s="117" t="str">
        <f t="shared" si="29"/>
        <v/>
      </c>
      <c r="AR156" s="133" t="str">
        <f t="shared" si="30"/>
        <v/>
      </c>
      <c r="AS156" s="69"/>
      <c r="AT156" s="69"/>
      <c r="AU156" s="69"/>
      <c r="AV156" s="65"/>
      <c r="AW156" s="65"/>
      <c r="AX156" s="65"/>
      <c r="AY156" s="65"/>
    </row>
    <row r="157" spans="1:51" x14ac:dyDescent="0.25">
      <c r="A157" s="2"/>
      <c r="B157" s="63">
        <v>9</v>
      </c>
      <c r="C157" s="55" t="s">
        <v>168</v>
      </c>
      <c r="D157" s="69">
        <v>3.5</v>
      </c>
      <c r="E157" s="69">
        <v>6</v>
      </c>
      <c r="F157" s="69">
        <v>3000</v>
      </c>
      <c r="G157" s="69">
        <v>1.1000000000000001</v>
      </c>
      <c r="H157" s="69">
        <v>16</v>
      </c>
      <c r="I157" s="67">
        <v>27</v>
      </c>
      <c r="J157" s="85">
        <f t="shared" si="10"/>
        <v>11.129267341045891</v>
      </c>
      <c r="K157" s="85">
        <f t="shared" si="11"/>
        <v>12.33744200661009</v>
      </c>
      <c r="L157" s="85">
        <f t="shared" si="12"/>
        <v>1.2081746655641992</v>
      </c>
      <c r="M157" s="85">
        <f t="shared" si="13"/>
        <v>12.33744200661009</v>
      </c>
      <c r="N157" s="85">
        <f t="shared" si="14"/>
        <v>10.870648099498823</v>
      </c>
      <c r="O157" s="85">
        <f t="shared" si="15"/>
        <v>0.25861924154706784</v>
      </c>
      <c r="P157" s="85">
        <f t="shared" si="16"/>
        <v>12.33744200661009</v>
      </c>
      <c r="Q157" s="85">
        <f t="shared" si="17"/>
        <v>1.2081746655641992</v>
      </c>
      <c r="R157" s="85">
        <f t="shared" si="18"/>
        <v>12.33744200661009</v>
      </c>
      <c r="S157" s="69">
        <v>0</v>
      </c>
      <c r="T157" s="132">
        <f t="shared" si="19"/>
        <v>10.120093911148158</v>
      </c>
      <c r="U157" s="57">
        <f t="shared" si="31"/>
        <v>0</v>
      </c>
      <c r="V157" s="69">
        <f t="shared" si="20"/>
        <v>1</v>
      </c>
      <c r="W157" s="69">
        <f t="shared" si="21"/>
        <v>0</v>
      </c>
      <c r="X157" s="67">
        <f t="shared" si="32"/>
        <v>1</v>
      </c>
      <c r="Y157" s="68">
        <f t="shared" si="33"/>
        <v>9999</v>
      </c>
      <c r="Z157" s="68">
        <f t="shared" si="34"/>
        <v>0</v>
      </c>
      <c r="AA157" s="68">
        <f t="shared" si="35"/>
        <v>9999</v>
      </c>
      <c r="AB157" s="117" t="str">
        <f t="shared" si="36"/>
        <v/>
      </c>
      <c r="AC157" s="117" t="str">
        <f t="shared" si="22"/>
        <v/>
      </c>
      <c r="AD157" s="117" t="str">
        <f t="shared" si="22"/>
        <v/>
      </c>
      <c r="AE157" s="117" t="str">
        <f t="shared" si="22"/>
        <v/>
      </c>
      <c r="AF157" s="117" t="str">
        <f t="shared" si="22"/>
        <v/>
      </c>
      <c r="AG157" s="133" t="str">
        <f t="shared" si="22"/>
        <v/>
      </c>
      <c r="AH157" s="117" t="str">
        <f t="shared" si="37"/>
        <v/>
      </c>
      <c r="AI157" s="117" t="str">
        <f t="shared" si="23"/>
        <v/>
      </c>
      <c r="AJ157" s="117" t="str">
        <f t="shared" si="24"/>
        <v/>
      </c>
      <c r="AK157" s="117" t="str">
        <f t="shared" si="25"/>
        <v/>
      </c>
      <c r="AL157" s="117" t="str">
        <f t="shared" si="26"/>
        <v/>
      </c>
      <c r="AM157" s="117" t="str">
        <f t="shared" si="38"/>
        <v/>
      </c>
      <c r="AN157" s="117" t="str">
        <f t="shared" si="39"/>
        <v/>
      </c>
      <c r="AO157" s="117" t="str">
        <f t="shared" si="27"/>
        <v/>
      </c>
      <c r="AP157" s="117" t="str">
        <f t="shared" si="28"/>
        <v/>
      </c>
      <c r="AQ157" s="117" t="str">
        <f t="shared" si="29"/>
        <v/>
      </c>
      <c r="AR157" s="133" t="str">
        <f t="shared" si="30"/>
        <v/>
      </c>
      <c r="AS157" s="69"/>
      <c r="AT157" s="69"/>
      <c r="AU157" s="69"/>
      <c r="AV157" s="65"/>
      <c r="AW157" s="65"/>
      <c r="AX157" s="65"/>
      <c r="AY157" s="65"/>
    </row>
    <row r="158" spans="1:51" x14ac:dyDescent="0.25">
      <c r="A158" s="2"/>
      <c r="B158" s="63">
        <v>10</v>
      </c>
      <c r="C158" s="55" t="s">
        <v>171</v>
      </c>
      <c r="D158" s="125">
        <v>4.3</v>
      </c>
      <c r="E158" s="125">
        <v>5.0999999999999996</v>
      </c>
      <c r="F158" s="125">
        <v>3000</v>
      </c>
      <c r="G158" s="125">
        <v>1.35</v>
      </c>
      <c r="H158" s="125">
        <v>18</v>
      </c>
      <c r="I158" s="126">
        <v>40</v>
      </c>
      <c r="J158" s="85">
        <f t="shared" si="10"/>
        <v>10.890702648913914</v>
      </c>
      <c r="K158" s="85">
        <f t="shared" si="11"/>
        <v>12.098877314478113</v>
      </c>
      <c r="L158" s="85">
        <f t="shared" si="12"/>
        <v>1.2081746655641992</v>
      </c>
      <c r="M158" s="85">
        <f t="shared" si="13"/>
        <v>12.098877314478113</v>
      </c>
      <c r="N158" s="85">
        <f t="shared" si="14"/>
        <v>10.870648099498823</v>
      </c>
      <c r="O158" s="85">
        <f t="shared" si="15"/>
        <v>2.0054549415090994E-2</v>
      </c>
      <c r="P158" s="85">
        <f t="shared" si="16"/>
        <v>12.098877314478113</v>
      </c>
      <c r="Q158" s="85">
        <f t="shared" si="17"/>
        <v>1.2081746655641992</v>
      </c>
      <c r="R158" s="85">
        <f t="shared" si="18"/>
        <v>12.098877314478113</v>
      </c>
      <c r="S158" s="69">
        <v>0</v>
      </c>
      <c r="T158" s="132">
        <f t="shared" si="19"/>
        <v>10.10921940357826</v>
      </c>
      <c r="U158" s="57">
        <f t="shared" si="31"/>
        <v>0</v>
      </c>
      <c r="V158" s="69">
        <f t="shared" si="20"/>
        <v>1</v>
      </c>
      <c r="W158" s="69">
        <f t="shared" si="21"/>
        <v>0</v>
      </c>
      <c r="X158" s="67">
        <f t="shared" si="32"/>
        <v>1</v>
      </c>
      <c r="Y158" s="68">
        <f t="shared" si="33"/>
        <v>9999</v>
      </c>
      <c r="Z158" s="68">
        <f t="shared" si="34"/>
        <v>0</v>
      </c>
      <c r="AA158" s="68">
        <f t="shared" si="35"/>
        <v>9999</v>
      </c>
      <c r="AB158" s="117" t="str">
        <f t="shared" si="36"/>
        <v/>
      </c>
      <c r="AC158" s="117" t="str">
        <f t="shared" si="22"/>
        <v/>
      </c>
      <c r="AD158" s="117" t="str">
        <f t="shared" si="22"/>
        <v/>
      </c>
      <c r="AE158" s="117" t="str">
        <f t="shared" si="22"/>
        <v/>
      </c>
      <c r="AF158" s="117" t="str">
        <f t="shared" si="22"/>
        <v/>
      </c>
      <c r="AG158" s="133" t="str">
        <f t="shared" si="22"/>
        <v/>
      </c>
      <c r="AH158" s="117" t="str">
        <f t="shared" si="37"/>
        <v/>
      </c>
      <c r="AI158" s="117" t="str">
        <f t="shared" si="23"/>
        <v/>
      </c>
      <c r="AJ158" s="117" t="str">
        <f t="shared" si="24"/>
        <v/>
      </c>
      <c r="AK158" s="117" t="str">
        <f t="shared" si="25"/>
        <v/>
      </c>
      <c r="AL158" s="117" t="str">
        <f t="shared" si="26"/>
        <v/>
      </c>
      <c r="AM158" s="117" t="str">
        <f t="shared" si="38"/>
        <v/>
      </c>
      <c r="AN158" s="117" t="str">
        <f t="shared" si="39"/>
        <v/>
      </c>
      <c r="AO158" s="117" t="str">
        <f t="shared" si="27"/>
        <v/>
      </c>
      <c r="AP158" s="117" t="str">
        <f t="shared" si="28"/>
        <v/>
      </c>
      <c r="AQ158" s="117" t="str">
        <f t="shared" si="29"/>
        <v/>
      </c>
      <c r="AR158" s="133" t="str">
        <f t="shared" si="30"/>
        <v/>
      </c>
      <c r="AS158" s="69"/>
      <c r="AT158" s="69"/>
      <c r="AU158" s="69"/>
      <c r="AV158" s="65"/>
      <c r="AW158" s="65"/>
      <c r="AX158" s="65"/>
      <c r="AY158" s="65"/>
    </row>
    <row r="159" spans="1:51" x14ac:dyDescent="0.25">
      <c r="A159" s="2"/>
      <c r="B159" s="63">
        <v>11</v>
      </c>
      <c r="C159" s="55" t="s">
        <v>172</v>
      </c>
      <c r="D159" s="125">
        <v>2.9</v>
      </c>
      <c r="E159" s="125">
        <v>6</v>
      </c>
      <c r="F159" s="125">
        <v>4500</v>
      </c>
      <c r="G159" s="125">
        <v>1.37</v>
      </c>
      <c r="H159" s="125">
        <v>16</v>
      </c>
      <c r="I159" s="126">
        <v>27</v>
      </c>
      <c r="J159" s="85">
        <f t="shared" si="10"/>
        <v>11.129267341045891</v>
      </c>
      <c r="K159" s="85">
        <f t="shared" si="11"/>
        <v>12.33744200661009</v>
      </c>
      <c r="L159" s="85">
        <f t="shared" si="12"/>
        <v>1.2081746655641992</v>
      </c>
      <c r="M159" s="85">
        <f t="shared" si="13"/>
        <v>12.33744200661009</v>
      </c>
      <c r="N159" s="85">
        <f t="shared" si="14"/>
        <v>10.870648099498823</v>
      </c>
      <c r="O159" s="85">
        <f t="shared" si="15"/>
        <v>0.25861924154706784</v>
      </c>
      <c r="P159" s="85">
        <f t="shared" si="16"/>
        <v>12.33744200661009</v>
      </c>
      <c r="Q159" s="85">
        <f t="shared" si="17"/>
        <v>1.2081746655641992</v>
      </c>
      <c r="R159" s="85">
        <f t="shared" si="18"/>
        <v>12.33744200661009</v>
      </c>
      <c r="S159" s="69">
        <v>0</v>
      </c>
      <c r="T159" s="132">
        <f t="shared" si="19"/>
        <v>10.120093911148158</v>
      </c>
      <c r="U159" s="57">
        <f t="shared" si="31"/>
        <v>0</v>
      </c>
      <c r="V159" s="69">
        <f t="shared" si="20"/>
        <v>1</v>
      </c>
      <c r="W159" s="69">
        <f t="shared" si="21"/>
        <v>0</v>
      </c>
      <c r="X159" s="67">
        <f t="shared" si="32"/>
        <v>1</v>
      </c>
      <c r="Y159" s="68">
        <f t="shared" si="33"/>
        <v>9999</v>
      </c>
      <c r="Z159" s="68">
        <f t="shared" si="34"/>
        <v>0</v>
      </c>
      <c r="AA159" s="68">
        <f t="shared" si="35"/>
        <v>9999</v>
      </c>
      <c r="AB159" s="117" t="str">
        <f t="shared" si="36"/>
        <v/>
      </c>
      <c r="AC159" s="117" t="str">
        <f t="shared" si="22"/>
        <v/>
      </c>
      <c r="AD159" s="117" t="str">
        <f t="shared" si="22"/>
        <v/>
      </c>
      <c r="AE159" s="117" t="str">
        <f t="shared" si="22"/>
        <v/>
      </c>
      <c r="AF159" s="117" t="str">
        <f t="shared" si="22"/>
        <v/>
      </c>
      <c r="AG159" s="133" t="str">
        <f t="shared" si="22"/>
        <v/>
      </c>
      <c r="AH159" s="117" t="str">
        <f t="shared" si="37"/>
        <v/>
      </c>
      <c r="AI159" s="117" t="str">
        <f t="shared" si="23"/>
        <v/>
      </c>
      <c r="AJ159" s="117" t="str">
        <f t="shared" si="24"/>
        <v/>
      </c>
      <c r="AK159" s="117" t="str">
        <f t="shared" si="25"/>
        <v/>
      </c>
      <c r="AL159" s="117" t="str">
        <f t="shared" si="26"/>
        <v/>
      </c>
      <c r="AM159" s="117" t="str">
        <f t="shared" si="38"/>
        <v/>
      </c>
      <c r="AN159" s="117" t="str">
        <f t="shared" si="39"/>
        <v/>
      </c>
      <c r="AO159" s="117" t="str">
        <f t="shared" si="27"/>
        <v/>
      </c>
      <c r="AP159" s="117" t="str">
        <f t="shared" si="28"/>
        <v/>
      </c>
      <c r="AQ159" s="117" t="str">
        <f t="shared" si="29"/>
        <v/>
      </c>
      <c r="AR159" s="133" t="str">
        <f t="shared" si="30"/>
        <v/>
      </c>
      <c r="AS159" s="69"/>
      <c r="AT159" s="69"/>
      <c r="AU159" s="69"/>
      <c r="AV159" s="65"/>
      <c r="AW159" s="65"/>
      <c r="AX159" s="65"/>
      <c r="AY159" s="65"/>
    </row>
    <row r="160" spans="1:51" x14ac:dyDescent="0.25">
      <c r="A160" s="2"/>
      <c r="B160" s="63">
        <v>12</v>
      </c>
      <c r="C160" s="55" t="s">
        <v>172</v>
      </c>
      <c r="D160" s="69">
        <v>2.1</v>
      </c>
      <c r="E160" s="69">
        <v>6</v>
      </c>
      <c r="F160" s="69">
        <v>6000</v>
      </c>
      <c r="G160" s="69">
        <v>1.38</v>
      </c>
      <c r="H160" s="69">
        <v>16</v>
      </c>
      <c r="I160" s="67">
        <v>27</v>
      </c>
      <c r="J160" s="85">
        <f t="shared" si="10"/>
        <v>11.129267341045891</v>
      </c>
      <c r="K160" s="85">
        <f t="shared" si="11"/>
        <v>12.33744200661009</v>
      </c>
      <c r="L160" s="85">
        <f t="shared" si="12"/>
        <v>1.2081746655641992</v>
      </c>
      <c r="M160" s="85">
        <f t="shared" si="13"/>
        <v>12.33744200661009</v>
      </c>
      <c r="N160" s="85">
        <f t="shared" si="14"/>
        <v>10.870648099498823</v>
      </c>
      <c r="O160" s="85">
        <f t="shared" si="15"/>
        <v>0.25861924154706784</v>
      </c>
      <c r="P160" s="85">
        <f t="shared" si="16"/>
        <v>12.33744200661009</v>
      </c>
      <c r="Q160" s="85">
        <f t="shared" si="17"/>
        <v>1.2081746655641992</v>
      </c>
      <c r="R160" s="85">
        <f t="shared" si="18"/>
        <v>12.33744200661009</v>
      </c>
      <c r="S160" s="69">
        <v>0</v>
      </c>
      <c r="T160" s="132">
        <f t="shared" si="19"/>
        <v>10.120093911148158</v>
      </c>
      <c r="U160" s="57">
        <f t="shared" si="31"/>
        <v>0</v>
      </c>
      <c r="V160" s="69">
        <f t="shared" si="20"/>
        <v>1</v>
      </c>
      <c r="W160" s="69">
        <f t="shared" si="21"/>
        <v>0</v>
      </c>
      <c r="X160" s="67">
        <f t="shared" si="32"/>
        <v>1</v>
      </c>
      <c r="Y160" s="68">
        <f t="shared" si="33"/>
        <v>9999</v>
      </c>
      <c r="Z160" s="68">
        <f t="shared" si="34"/>
        <v>0</v>
      </c>
      <c r="AA160" s="68">
        <f t="shared" si="35"/>
        <v>9999</v>
      </c>
      <c r="AB160" s="117" t="str">
        <f t="shared" si="36"/>
        <v/>
      </c>
      <c r="AC160" s="117" t="str">
        <f t="shared" si="22"/>
        <v/>
      </c>
      <c r="AD160" s="117" t="str">
        <f t="shared" si="22"/>
        <v/>
      </c>
      <c r="AE160" s="117" t="str">
        <f t="shared" si="22"/>
        <v/>
      </c>
      <c r="AF160" s="117" t="str">
        <f t="shared" si="22"/>
        <v/>
      </c>
      <c r="AG160" s="133" t="str">
        <f t="shared" si="22"/>
        <v/>
      </c>
      <c r="AH160" s="117" t="str">
        <f t="shared" si="37"/>
        <v/>
      </c>
      <c r="AI160" s="117" t="str">
        <f t="shared" si="23"/>
        <v/>
      </c>
      <c r="AJ160" s="117" t="str">
        <f t="shared" si="24"/>
        <v/>
      </c>
      <c r="AK160" s="117" t="str">
        <f t="shared" si="25"/>
        <v/>
      </c>
      <c r="AL160" s="117" t="str">
        <f t="shared" si="26"/>
        <v/>
      </c>
      <c r="AM160" s="117" t="str">
        <f t="shared" si="38"/>
        <v/>
      </c>
      <c r="AN160" s="117" t="str">
        <f t="shared" si="39"/>
        <v/>
      </c>
      <c r="AO160" s="117" t="str">
        <f t="shared" si="27"/>
        <v/>
      </c>
      <c r="AP160" s="117" t="str">
        <f t="shared" si="28"/>
        <v/>
      </c>
      <c r="AQ160" s="117" t="str">
        <f t="shared" si="29"/>
        <v/>
      </c>
      <c r="AR160" s="133" t="str">
        <f t="shared" si="30"/>
        <v/>
      </c>
      <c r="AS160" s="69"/>
      <c r="AT160" s="69"/>
      <c r="AU160" s="69"/>
      <c r="AV160" s="65"/>
      <c r="AW160" s="65"/>
      <c r="AX160" s="65"/>
      <c r="AY160" s="65"/>
    </row>
    <row r="161" spans="1:51" x14ac:dyDescent="0.25">
      <c r="A161" s="2"/>
      <c r="B161" s="63">
        <v>13</v>
      </c>
      <c r="C161" s="55" t="s">
        <v>170</v>
      </c>
      <c r="D161" s="69">
        <v>4.7</v>
      </c>
      <c r="E161" s="69">
        <v>8.5</v>
      </c>
      <c r="F161" s="69">
        <v>3000</v>
      </c>
      <c r="G161" s="69">
        <v>1.48</v>
      </c>
      <c r="H161" s="69">
        <v>24</v>
      </c>
      <c r="I161" s="67">
        <v>30</v>
      </c>
      <c r="J161" s="85">
        <f t="shared" si="10"/>
        <v>11.791947041412485</v>
      </c>
      <c r="K161" s="85">
        <f t="shared" si="11"/>
        <v>13.000121706976683</v>
      </c>
      <c r="L161" s="85">
        <f t="shared" si="12"/>
        <v>1.2081746655641992</v>
      </c>
      <c r="M161" s="85">
        <f t="shared" si="13"/>
        <v>13.000121706976683</v>
      </c>
      <c r="N161" s="85">
        <f t="shared" si="14"/>
        <v>10.870648099498823</v>
      </c>
      <c r="O161" s="85">
        <f t="shared" si="15"/>
        <v>0.92129894191366168</v>
      </c>
      <c r="P161" s="85">
        <f t="shared" si="16"/>
        <v>13.000121706976683</v>
      </c>
      <c r="Q161" s="85">
        <f t="shared" si="17"/>
        <v>1.2081746655641992</v>
      </c>
      <c r="R161" s="85">
        <f t="shared" si="18"/>
        <v>13.000121706976683</v>
      </c>
      <c r="S161" s="69">
        <v>0</v>
      </c>
      <c r="T161" s="132">
        <f t="shared" si="19"/>
        <v>10.151353295188827</v>
      </c>
      <c r="U161" s="57">
        <f t="shared" si="31"/>
        <v>0</v>
      </c>
      <c r="V161" s="69">
        <f t="shared" si="20"/>
        <v>1</v>
      </c>
      <c r="W161" s="69">
        <f t="shared" si="21"/>
        <v>0</v>
      </c>
      <c r="X161" s="67">
        <f t="shared" si="32"/>
        <v>1</v>
      </c>
      <c r="Y161" s="68">
        <f t="shared" si="33"/>
        <v>9999</v>
      </c>
      <c r="Z161" s="68">
        <f t="shared" si="34"/>
        <v>0</v>
      </c>
      <c r="AA161" s="68">
        <f t="shared" si="35"/>
        <v>9999</v>
      </c>
      <c r="AB161" s="117" t="str">
        <f t="shared" si="36"/>
        <v/>
      </c>
      <c r="AC161" s="117" t="str">
        <f t="shared" si="22"/>
        <v/>
      </c>
      <c r="AD161" s="117" t="str">
        <f t="shared" si="22"/>
        <v/>
      </c>
      <c r="AE161" s="117" t="str">
        <f t="shared" si="22"/>
        <v/>
      </c>
      <c r="AF161" s="117" t="str">
        <f t="shared" si="22"/>
        <v/>
      </c>
      <c r="AG161" s="133" t="str">
        <f t="shared" si="22"/>
        <v/>
      </c>
      <c r="AH161" s="117" t="str">
        <f t="shared" si="37"/>
        <v/>
      </c>
      <c r="AI161" s="117" t="str">
        <f t="shared" si="23"/>
        <v/>
      </c>
      <c r="AJ161" s="117" t="str">
        <f t="shared" si="24"/>
        <v/>
      </c>
      <c r="AK161" s="117" t="str">
        <f t="shared" si="25"/>
        <v/>
      </c>
      <c r="AL161" s="117" t="str">
        <f t="shared" si="26"/>
        <v/>
      </c>
      <c r="AM161" s="117" t="str">
        <f t="shared" si="38"/>
        <v/>
      </c>
      <c r="AN161" s="117" t="str">
        <f t="shared" si="39"/>
        <v/>
      </c>
      <c r="AO161" s="117" t="str">
        <f t="shared" si="27"/>
        <v/>
      </c>
      <c r="AP161" s="117" t="str">
        <f t="shared" si="28"/>
        <v/>
      </c>
      <c r="AQ161" s="117" t="str">
        <f t="shared" si="29"/>
        <v/>
      </c>
      <c r="AR161" s="133" t="str">
        <f t="shared" si="30"/>
        <v/>
      </c>
      <c r="AS161" s="69"/>
      <c r="AT161" s="69"/>
      <c r="AU161" s="69"/>
      <c r="AV161" s="65"/>
      <c r="AW161" s="65"/>
      <c r="AX161" s="65"/>
      <c r="AY161" s="65"/>
    </row>
    <row r="162" spans="1:51" x14ac:dyDescent="0.25">
      <c r="A162" s="2"/>
      <c r="B162" s="63">
        <v>14</v>
      </c>
      <c r="C162" s="55" t="s">
        <v>173</v>
      </c>
      <c r="D162" s="125">
        <v>7.5</v>
      </c>
      <c r="E162" s="125">
        <v>21</v>
      </c>
      <c r="F162" s="125">
        <v>2000</v>
      </c>
      <c r="G162" s="125">
        <v>1.57</v>
      </c>
      <c r="H162" s="125">
        <v>26</v>
      </c>
      <c r="I162" s="126">
        <v>25</v>
      </c>
      <c r="J162" s="85">
        <f t="shared" si="10"/>
        <v>15.105345543245472</v>
      </c>
      <c r="K162" s="85">
        <f t="shared" si="11"/>
        <v>16.31352020880967</v>
      </c>
      <c r="L162" s="85">
        <f t="shared" si="12"/>
        <v>1.2081746655641992</v>
      </c>
      <c r="M162" s="85">
        <f t="shared" si="13"/>
        <v>16.31352020880967</v>
      </c>
      <c r="N162" s="85">
        <f t="shared" si="14"/>
        <v>10.870648099498823</v>
      </c>
      <c r="O162" s="85">
        <f t="shared" si="15"/>
        <v>4.2346974437466489</v>
      </c>
      <c r="P162" s="85">
        <f t="shared" si="16"/>
        <v>16.31352020880967</v>
      </c>
      <c r="Q162" s="85">
        <f t="shared" si="17"/>
        <v>1.2081746655641992</v>
      </c>
      <c r="R162" s="85">
        <f t="shared" si="18"/>
        <v>16.31352020880967</v>
      </c>
      <c r="S162" s="69">
        <v>0</v>
      </c>
      <c r="T162" s="132">
        <f t="shared" si="19"/>
        <v>10.330392904396996</v>
      </c>
      <c r="U162" s="57">
        <f t="shared" si="31"/>
        <v>0</v>
      </c>
      <c r="V162" s="69">
        <f t="shared" si="20"/>
        <v>0</v>
      </c>
      <c r="W162" s="69">
        <f t="shared" si="21"/>
        <v>0</v>
      </c>
      <c r="X162" s="67">
        <f t="shared" si="32"/>
        <v>1</v>
      </c>
      <c r="Y162" s="68">
        <f t="shared" si="33"/>
        <v>9999</v>
      </c>
      <c r="Z162" s="68">
        <f t="shared" si="34"/>
        <v>0</v>
      </c>
      <c r="AA162" s="68">
        <f t="shared" si="35"/>
        <v>9999</v>
      </c>
      <c r="AB162" s="117" t="str">
        <f t="shared" si="36"/>
        <v/>
      </c>
      <c r="AC162" s="117" t="str">
        <f t="shared" si="22"/>
        <v/>
      </c>
      <c r="AD162" s="117" t="str">
        <f t="shared" si="22"/>
        <v/>
      </c>
      <c r="AE162" s="117" t="str">
        <f t="shared" si="22"/>
        <v/>
      </c>
      <c r="AF162" s="117" t="str">
        <f t="shared" si="22"/>
        <v/>
      </c>
      <c r="AG162" s="133" t="str">
        <f t="shared" si="22"/>
        <v/>
      </c>
      <c r="AH162" s="117" t="str">
        <f t="shared" si="37"/>
        <v/>
      </c>
      <c r="AI162" s="117" t="str">
        <f t="shared" si="23"/>
        <v/>
      </c>
      <c r="AJ162" s="117" t="str">
        <f t="shared" si="24"/>
        <v/>
      </c>
      <c r="AK162" s="117" t="str">
        <f t="shared" si="25"/>
        <v/>
      </c>
      <c r="AL162" s="117" t="str">
        <f t="shared" si="26"/>
        <v/>
      </c>
      <c r="AM162" s="117" t="str">
        <f t="shared" si="38"/>
        <v/>
      </c>
      <c r="AN162" s="117" t="str">
        <f t="shared" si="39"/>
        <v/>
      </c>
      <c r="AO162" s="117" t="str">
        <f t="shared" si="27"/>
        <v/>
      </c>
      <c r="AP162" s="117" t="str">
        <f t="shared" si="28"/>
        <v/>
      </c>
      <c r="AQ162" s="117" t="str">
        <f t="shared" si="29"/>
        <v/>
      </c>
      <c r="AR162" s="133" t="str">
        <f t="shared" si="30"/>
        <v/>
      </c>
      <c r="AS162" s="69"/>
      <c r="AT162" s="69"/>
      <c r="AU162" s="69"/>
      <c r="AV162" s="65"/>
      <c r="AW162" s="65"/>
      <c r="AX162" s="65"/>
      <c r="AY162" s="65"/>
    </row>
    <row r="163" spans="1:51" x14ac:dyDescent="0.25">
      <c r="A163" s="2"/>
      <c r="B163" s="63">
        <v>15</v>
      </c>
      <c r="C163" s="55" t="s">
        <v>174</v>
      </c>
      <c r="D163" s="125">
        <v>8</v>
      </c>
      <c r="E163" s="125">
        <v>13</v>
      </c>
      <c r="F163" s="125">
        <v>2000</v>
      </c>
      <c r="G163" s="125">
        <v>1.68</v>
      </c>
      <c r="H163" s="125">
        <v>38</v>
      </c>
      <c r="I163" s="126">
        <v>35</v>
      </c>
      <c r="J163" s="85">
        <f t="shared" si="10"/>
        <v>12.984770502072362</v>
      </c>
      <c r="K163" s="85">
        <f t="shared" si="11"/>
        <v>14.192945167636561</v>
      </c>
      <c r="L163" s="85">
        <f t="shared" si="12"/>
        <v>1.2081746655641992</v>
      </c>
      <c r="M163" s="85">
        <f t="shared" si="13"/>
        <v>14.192945167636561</v>
      </c>
      <c r="N163" s="85">
        <f t="shared" si="14"/>
        <v>10.870648099498823</v>
      </c>
      <c r="O163" s="85">
        <f t="shared" si="15"/>
        <v>2.114122402573539</v>
      </c>
      <c r="P163" s="85">
        <f t="shared" si="16"/>
        <v>14.192945167636561</v>
      </c>
      <c r="Q163" s="85">
        <f t="shared" si="17"/>
        <v>1.2081746655641992</v>
      </c>
      <c r="R163" s="85">
        <f t="shared" si="18"/>
        <v>14.192945167636561</v>
      </c>
      <c r="S163" s="69">
        <v>0</v>
      </c>
      <c r="T163" s="132">
        <f t="shared" si="19"/>
        <v>10.211481925913224</v>
      </c>
      <c r="U163" s="57">
        <f t="shared" si="31"/>
        <v>0</v>
      </c>
      <c r="V163" s="69">
        <f t="shared" si="20"/>
        <v>0</v>
      </c>
      <c r="W163" s="69">
        <f t="shared" si="21"/>
        <v>0</v>
      </c>
      <c r="X163" s="67">
        <f t="shared" si="32"/>
        <v>1</v>
      </c>
      <c r="Y163" s="68">
        <f t="shared" si="33"/>
        <v>9999</v>
      </c>
      <c r="Z163" s="68">
        <f t="shared" si="34"/>
        <v>0</v>
      </c>
      <c r="AA163" s="68">
        <f t="shared" si="35"/>
        <v>9999</v>
      </c>
      <c r="AB163" s="117" t="str">
        <f t="shared" si="36"/>
        <v/>
      </c>
      <c r="AC163" s="117" t="str">
        <f t="shared" si="22"/>
        <v/>
      </c>
      <c r="AD163" s="117" t="str">
        <f t="shared" si="22"/>
        <v/>
      </c>
      <c r="AE163" s="117" t="str">
        <f t="shared" si="22"/>
        <v/>
      </c>
      <c r="AF163" s="117" t="str">
        <f t="shared" si="22"/>
        <v/>
      </c>
      <c r="AG163" s="133" t="str">
        <f t="shared" si="22"/>
        <v/>
      </c>
      <c r="AH163" s="117" t="str">
        <f t="shared" si="37"/>
        <v/>
      </c>
      <c r="AI163" s="117" t="str">
        <f t="shared" si="23"/>
        <v/>
      </c>
      <c r="AJ163" s="117" t="str">
        <f t="shared" si="24"/>
        <v/>
      </c>
      <c r="AK163" s="117" t="str">
        <f t="shared" si="25"/>
        <v/>
      </c>
      <c r="AL163" s="117" t="str">
        <f t="shared" si="26"/>
        <v/>
      </c>
      <c r="AM163" s="117" t="str">
        <f t="shared" si="38"/>
        <v/>
      </c>
      <c r="AN163" s="117" t="str">
        <f t="shared" si="39"/>
        <v/>
      </c>
      <c r="AO163" s="117" t="str">
        <f t="shared" si="27"/>
        <v/>
      </c>
      <c r="AP163" s="117" t="str">
        <f t="shared" si="28"/>
        <v/>
      </c>
      <c r="AQ163" s="117" t="str">
        <f t="shared" si="29"/>
        <v/>
      </c>
      <c r="AR163" s="133" t="str">
        <f t="shared" si="30"/>
        <v/>
      </c>
      <c r="AS163" s="69"/>
      <c r="AT163" s="69"/>
      <c r="AU163" s="69"/>
      <c r="AV163" s="65"/>
      <c r="AW163" s="65"/>
      <c r="AX163" s="65"/>
      <c r="AY163" s="65"/>
    </row>
    <row r="164" spans="1:51" x14ac:dyDescent="0.25">
      <c r="A164" s="2"/>
      <c r="B164" s="63">
        <v>16</v>
      </c>
      <c r="C164" s="55" t="s">
        <v>175</v>
      </c>
      <c r="D164" s="125">
        <v>3.6</v>
      </c>
      <c r="E164" s="125">
        <v>8.5</v>
      </c>
      <c r="F164" s="125">
        <v>4500</v>
      </c>
      <c r="G164" s="125">
        <v>1.7</v>
      </c>
      <c r="H164" s="125">
        <v>24</v>
      </c>
      <c r="I164" s="126">
        <v>30</v>
      </c>
      <c r="J164" s="85">
        <f t="shared" si="10"/>
        <v>11.791947041412485</v>
      </c>
      <c r="K164" s="85">
        <f t="shared" si="11"/>
        <v>13.000121706976683</v>
      </c>
      <c r="L164" s="85">
        <f t="shared" si="12"/>
        <v>1.2081746655641992</v>
      </c>
      <c r="M164" s="85">
        <f t="shared" si="13"/>
        <v>13.000121706976683</v>
      </c>
      <c r="N164" s="85">
        <f t="shared" si="14"/>
        <v>10.870648099498823</v>
      </c>
      <c r="O164" s="85">
        <f t="shared" si="15"/>
        <v>0.92129894191366168</v>
      </c>
      <c r="P164" s="85">
        <f t="shared" si="16"/>
        <v>13.000121706976683</v>
      </c>
      <c r="Q164" s="85">
        <f t="shared" si="17"/>
        <v>1.2081746655641992</v>
      </c>
      <c r="R164" s="85">
        <f t="shared" si="18"/>
        <v>13.000121706976683</v>
      </c>
      <c r="S164" s="69">
        <v>0</v>
      </c>
      <c r="T164" s="132">
        <f t="shared" si="19"/>
        <v>10.151353295188827</v>
      </c>
      <c r="U164" s="57">
        <f t="shared" si="31"/>
        <v>0</v>
      </c>
      <c r="V164" s="69">
        <f t="shared" si="20"/>
        <v>1</v>
      </c>
      <c r="W164" s="69">
        <f t="shared" si="21"/>
        <v>0</v>
      </c>
      <c r="X164" s="67">
        <f t="shared" si="32"/>
        <v>1</v>
      </c>
      <c r="Y164" s="68">
        <f t="shared" si="33"/>
        <v>9999</v>
      </c>
      <c r="Z164" s="68">
        <f t="shared" si="34"/>
        <v>0</v>
      </c>
      <c r="AA164" s="68">
        <f t="shared" si="35"/>
        <v>9999</v>
      </c>
      <c r="AB164" s="117" t="str">
        <f t="shared" si="36"/>
        <v/>
      </c>
      <c r="AC164" s="117" t="str">
        <f t="shared" si="22"/>
        <v/>
      </c>
      <c r="AD164" s="117" t="str">
        <f t="shared" si="22"/>
        <v/>
      </c>
      <c r="AE164" s="117" t="str">
        <f t="shared" si="22"/>
        <v/>
      </c>
      <c r="AF164" s="117" t="str">
        <f t="shared" si="22"/>
        <v/>
      </c>
      <c r="AG164" s="133" t="str">
        <f t="shared" si="22"/>
        <v/>
      </c>
      <c r="AH164" s="117" t="str">
        <f t="shared" si="37"/>
        <v/>
      </c>
      <c r="AI164" s="117" t="str">
        <f t="shared" si="23"/>
        <v/>
      </c>
      <c r="AJ164" s="117" t="str">
        <f t="shared" si="24"/>
        <v/>
      </c>
      <c r="AK164" s="117" t="str">
        <f t="shared" si="25"/>
        <v/>
      </c>
      <c r="AL164" s="117" t="str">
        <f t="shared" si="26"/>
        <v/>
      </c>
      <c r="AM164" s="117" t="str">
        <f t="shared" si="38"/>
        <v/>
      </c>
      <c r="AN164" s="117" t="str">
        <f t="shared" si="39"/>
        <v/>
      </c>
      <c r="AO164" s="117" t="str">
        <f t="shared" si="27"/>
        <v/>
      </c>
      <c r="AP164" s="117" t="str">
        <f t="shared" si="28"/>
        <v/>
      </c>
      <c r="AQ164" s="117" t="str">
        <f t="shared" si="29"/>
        <v/>
      </c>
      <c r="AR164" s="133" t="str">
        <f t="shared" si="30"/>
        <v/>
      </c>
      <c r="AS164" s="69"/>
      <c r="AT164" s="69"/>
      <c r="AU164" s="69"/>
      <c r="AV164" s="65"/>
      <c r="AW164" s="65"/>
      <c r="AX164" s="65"/>
      <c r="AY164" s="65"/>
    </row>
    <row r="165" spans="1:51" x14ac:dyDescent="0.25">
      <c r="A165" s="2"/>
      <c r="B165" s="63">
        <v>17</v>
      </c>
      <c r="C165" s="55" t="s">
        <v>175</v>
      </c>
      <c r="D165" s="69">
        <v>2.1</v>
      </c>
      <c r="E165" s="69">
        <v>8.5</v>
      </c>
      <c r="F165" s="69">
        <v>4500</v>
      </c>
      <c r="G165" s="69">
        <v>1.7</v>
      </c>
      <c r="H165" s="69">
        <v>24</v>
      </c>
      <c r="I165" s="67">
        <v>30</v>
      </c>
      <c r="J165" s="85">
        <f t="shared" si="10"/>
        <v>11.791947041412485</v>
      </c>
      <c r="K165" s="85">
        <f t="shared" si="11"/>
        <v>13.000121706976683</v>
      </c>
      <c r="L165" s="85">
        <f t="shared" si="12"/>
        <v>1.2081746655641992</v>
      </c>
      <c r="M165" s="85">
        <f t="shared" si="13"/>
        <v>13.000121706976683</v>
      </c>
      <c r="N165" s="85">
        <f t="shared" si="14"/>
        <v>10.870648099498823</v>
      </c>
      <c r="O165" s="85">
        <f t="shared" si="15"/>
        <v>0.92129894191366168</v>
      </c>
      <c r="P165" s="85">
        <f t="shared" si="16"/>
        <v>13.000121706976683</v>
      </c>
      <c r="Q165" s="85">
        <f t="shared" si="17"/>
        <v>1.2081746655641992</v>
      </c>
      <c r="R165" s="85">
        <f t="shared" si="18"/>
        <v>13.000121706976683</v>
      </c>
      <c r="S165" s="69">
        <v>0</v>
      </c>
      <c r="T165" s="132">
        <f t="shared" si="19"/>
        <v>10.151353295188827</v>
      </c>
      <c r="U165" s="57">
        <f t="shared" si="31"/>
        <v>0</v>
      </c>
      <c r="V165" s="69">
        <f t="shared" si="20"/>
        <v>1</v>
      </c>
      <c r="W165" s="69">
        <f t="shared" si="21"/>
        <v>0</v>
      </c>
      <c r="X165" s="67">
        <f t="shared" si="32"/>
        <v>1</v>
      </c>
      <c r="Y165" s="68">
        <f t="shared" si="33"/>
        <v>9999</v>
      </c>
      <c r="Z165" s="68">
        <f t="shared" si="34"/>
        <v>0</v>
      </c>
      <c r="AA165" s="68">
        <f t="shared" si="35"/>
        <v>9999</v>
      </c>
      <c r="AB165" s="117" t="str">
        <f t="shared" si="36"/>
        <v/>
      </c>
      <c r="AC165" s="117" t="str">
        <f t="shared" ref="AC165:AC228" si="40">IF($B165=$AA$147,E165,"")</f>
        <v/>
      </c>
      <c r="AD165" s="117" t="str">
        <f t="shared" ref="AD165:AD228" si="41">IF($B165=$AA$147,F165,"")</f>
        <v/>
      </c>
      <c r="AE165" s="117" t="str">
        <f t="shared" ref="AE165:AE228" si="42">IF($B165=$AA$147,G165,"")</f>
        <v/>
      </c>
      <c r="AF165" s="117" t="str">
        <f t="shared" ref="AF165:AG228" si="43">IF($B165=$AA$147,H165,"")</f>
        <v/>
      </c>
      <c r="AG165" s="133" t="str">
        <f t="shared" si="43"/>
        <v/>
      </c>
      <c r="AH165" s="117" t="str">
        <f t="shared" si="37"/>
        <v/>
      </c>
      <c r="AI165" s="117" t="str">
        <f t="shared" si="23"/>
        <v/>
      </c>
      <c r="AJ165" s="117" t="str">
        <f t="shared" si="24"/>
        <v/>
      </c>
      <c r="AK165" s="117" t="str">
        <f t="shared" si="25"/>
        <v/>
      </c>
      <c r="AL165" s="117" t="str">
        <f t="shared" si="26"/>
        <v/>
      </c>
      <c r="AM165" s="117" t="str">
        <f t="shared" si="38"/>
        <v/>
      </c>
      <c r="AN165" s="117" t="str">
        <f t="shared" si="39"/>
        <v/>
      </c>
      <c r="AO165" s="117" t="str">
        <f t="shared" si="27"/>
        <v/>
      </c>
      <c r="AP165" s="117" t="str">
        <f t="shared" si="28"/>
        <v/>
      </c>
      <c r="AQ165" s="117" t="str">
        <f t="shared" si="29"/>
        <v/>
      </c>
      <c r="AR165" s="133" t="str">
        <f t="shared" si="30"/>
        <v/>
      </c>
      <c r="AS165" s="69"/>
      <c r="AT165" s="69"/>
      <c r="AU165" s="69"/>
      <c r="AV165" s="65"/>
      <c r="AW165" s="65"/>
      <c r="AX165" s="65"/>
      <c r="AY165" s="65"/>
    </row>
    <row r="166" spans="1:51" x14ac:dyDescent="0.25">
      <c r="A166" s="2"/>
      <c r="B166" s="63">
        <v>18</v>
      </c>
      <c r="C166" s="55" t="s">
        <v>171</v>
      </c>
      <c r="D166" s="69">
        <v>3</v>
      </c>
      <c r="E166" s="69">
        <v>5.0999999999999996</v>
      </c>
      <c r="F166" s="69">
        <v>6000</v>
      </c>
      <c r="G166" s="69">
        <v>1.88</v>
      </c>
      <c r="H166" s="69">
        <v>18</v>
      </c>
      <c r="I166" s="67">
        <v>40</v>
      </c>
      <c r="J166" s="85">
        <f t="shared" si="10"/>
        <v>10.890702648913914</v>
      </c>
      <c r="K166" s="85">
        <f t="shared" si="11"/>
        <v>12.098877314478113</v>
      </c>
      <c r="L166" s="85">
        <f t="shared" si="12"/>
        <v>1.2081746655641992</v>
      </c>
      <c r="M166" s="85">
        <f t="shared" si="13"/>
        <v>12.098877314478113</v>
      </c>
      <c r="N166" s="85">
        <f t="shared" si="14"/>
        <v>10.870648099498823</v>
      </c>
      <c r="O166" s="85">
        <f t="shared" si="15"/>
        <v>2.0054549415090994E-2</v>
      </c>
      <c r="P166" s="85">
        <f t="shared" si="16"/>
        <v>12.098877314478113</v>
      </c>
      <c r="Q166" s="85">
        <f t="shared" si="17"/>
        <v>1.2081746655641992</v>
      </c>
      <c r="R166" s="85">
        <f t="shared" si="18"/>
        <v>12.098877314478113</v>
      </c>
      <c r="S166" s="69">
        <v>0</v>
      </c>
      <c r="T166" s="132">
        <f t="shared" si="19"/>
        <v>10.10921940357826</v>
      </c>
      <c r="U166" s="57">
        <f t="shared" si="31"/>
        <v>0</v>
      </c>
      <c r="V166" s="69">
        <f t="shared" si="20"/>
        <v>1</v>
      </c>
      <c r="W166" s="69">
        <f t="shared" si="21"/>
        <v>0</v>
      </c>
      <c r="X166" s="67">
        <f t="shared" si="32"/>
        <v>1</v>
      </c>
      <c r="Y166" s="68">
        <f t="shared" si="33"/>
        <v>9999</v>
      </c>
      <c r="Z166" s="68">
        <f t="shared" si="34"/>
        <v>0</v>
      </c>
      <c r="AA166" s="68">
        <f t="shared" si="35"/>
        <v>9999</v>
      </c>
      <c r="AB166" s="117" t="str">
        <f t="shared" si="36"/>
        <v/>
      </c>
      <c r="AC166" s="117" t="str">
        <f t="shared" si="40"/>
        <v/>
      </c>
      <c r="AD166" s="117" t="str">
        <f t="shared" si="41"/>
        <v/>
      </c>
      <c r="AE166" s="117" t="str">
        <f t="shared" si="42"/>
        <v/>
      </c>
      <c r="AF166" s="117" t="str">
        <f t="shared" si="43"/>
        <v/>
      </c>
      <c r="AG166" s="133" t="str">
        <f t="shared" si="43"/>
        <v/>
      </c>
      <c r="AH166" s="117" t="str">
        <f t="shared" si="37"/>
        <v/>
      </c>
      <c r="AI166" s="117" t="str">
        <f t="shared" si="23"/>
        <v/>
      </c>
      <c r="AJ166" s="117" t="str">
        <f t="shared" si="24"/>
        <v/>
      </c>
      <c r="AK166" s="117" t="str">
        <f t="shared" si="25"/>
        <v/>
      </c>
      <c r="AL166" s="117" t="str">
        <f t="shared" si="26"/>
        <v/>
      </c>
      <c r="AM166" s="117" t="str">
        <f t="shared" si="38"/>
        <v/>
      </c>
      <c r="AN166" s="117" t="str">
        <f t="shared" si="39"/>
        <v/>
      </c>
      <c r="AO166" s="117" t="str">
        <f t="shared" si="27"/>
        <v/>
      </c>
      <c r="AP166" s="117" t="str">
        <f t="shared" si="28"/>
        <v/>
      </c>
      <c r="AQ166" s="117" t="str">
        <f t="shared" si="29"/>
        <v/>
      </c>
      <c r="AR166" s="133" t="str">
        <f t="shared" si="30"/>
        <v/>
      </c>
      <c r="AS166" s="69"/>
      <c r="AT166" s="69"/>
      <c r="AU166" s="69"/>
      <c r="AV166" s="65"/>
      <c r="AW166" s="65"/>
      <c r="AX166" s="65"/>
      <c r="AY166" s="65"/>
    </row>
    <row r="167" spans="1:51" x14ac:dyDescent="0.25">
      <c r="A167" s="2"/>
      <c r="B167" s="63">
        <v>19</v>
      </c>
      <c r="C167" s="55" t="s">
        <v>173</v>
      </c>
      <c r="D167" s="69">
        <v>6.9</v>
      </c>
      <c r="E167" s="69">
        <v>21</v>
      </c>
      <c r="F167" s="69">
        <v>3000</v>
      </c>
      <c r="G167" s="69">
        <v>2.17</v>
      </c>
      <c r="H167" s="69">
        <v>26</v>
      </c>
      <c r="I167" s="67">
        <v>25</v>
      </c>
      <c r="J167" s="85">
        <f t="shared" si="10"/>
        <v>15.105345543245472</v>
      </c>
      <c r="K167" s="85">
        <f t="shared" si="11"/>
        <v>16.31352020880967</v>
      </c>
      <c r="L167" s="85">
        <f t="shared" si="12"/>
        <v>1.2081746655641992</v>
      </c>
      <c r="M167" s="85">
        <f t="shared" si="13"/>
        <v>16.31352020880967</v>
      </c>
      <c r="N167" s="85">
        <f t="shared" si="14"/>
        <v>10.870648099498823</v>
      </c>
      <c r="O167" s="85">
        <f t="shared" si="15"/>
        <v>4.2346974437466489</v>
      </c>
      <c r="P167" s="85">
        <f t="shared" si="16"/>
        <v>16.31352020880967</v>
      </c>
      <c r="Q167" s="85">
        <f t="shared" si="17"/>
        <v>1.2081746655641992</v>
      </c>
      <c r="R167" s="85">
        <f t="shared" si="18"/>
        <v>16.31352020880967</v>
      </c>
      <c r="S167" s="69">
        <v>0</v>
      </c>
      <c r="T167" s="132">
        <f t="shared" si="19"/>
        <v>10.330392904396996</v>
      </c>
      <c r="U167" s="57">
        <f t="shared" si="31"/>
        <v>0</v>
      </c>
      <c r="V167" s="69">
        <f t="shared" si="20"/>
        <v>1</v>
      </c>
      <c r="W167" s="69">
        <f t="shared" si="21"/>
        <v>0</v>
      </c>
      <c r="X167" s="67">
        <f t="shared" si="32"/>
        <v>1</v>
      </c>
      <c r="Y167" s="68">
        <f t="shared" si="33"/>
        <v>9999</v>
      </c>
      <c r="Z167" s="68">
        <f t="shared" si="34"/>
        <v>0</v>
      </c>
      <c r="AA167" s="68">
        <f t="shared" si="35"/>
        <v>9999</v>
      </c>
      <c r="AB167" s="117" t="str">
        <f t="shared" si="36"/>
        <v/>
      </c>
      <c r="AC167" s="117" t="str">
        <f t="shared" si="40"/>
        <v/>
      </c>
      <c r="AD167" s="117" t="str">
        <f t="shared" si="41"/>
        <v/>
      </c>
      <c r="AE167" s="117" t="str">
        <f t="shared" si="42"/>
        <v/>
      </c>
      <c r="AF167" s="117" t="str">
        <f t="shared" si="43"/>
        <v/>
      </c>
      <c r="AG167" s="133" t="str">
        <f t="shared" si="43"/>
        <v/>
      </c>
      <c r="AH167" s="117" t="str">
        <f t="shared" si="37"/>
        <v/>
      </c>
      <c r="AI167" s="117" t="str">
        <f t="shared" si="23"/>
        <v/>
      </c>
      <c r="AJ167" s="117" t="str">
        <f t="shared" si="24"/>
        <v/>
      </c>
      <c r="AK167" s="117" t="str">
        <f t="shared" si="25"/>
        <v/>
      </c>
      <c r="AL167" s="117" t="str">
        <f t="shared" si="26"/>
        <v/>
      </c>
      <c r="AM167" s="117" t="str">
        <f t="shared" si="38"/>
        <v/>
      </c>
      <c r="AN167" s="117" t="str">
        <f t="shared" si="39"/>
        <v/>
      </c>
      <c r="AO167" s="117" t="str">
        <f t="shared" si="27"/>
        <v/>
      </c>
      <c r="AP167" s="117" t="str">
        <f t="shared" si="28"/>
        <v/>
      </c>
      <c r="AQ167" s="117" t="str">
        <f t="shared" si="29"/>
        <v/>
      </c>
      <c r="AR167" s="133" t="str">
        <f t="shared" si="30"/>
        <v/>
      </c>
      <c r="AS167" s="69"/>
      <c r="AT167" s="69"/>
      <c r="AU167" s="69"/>
      <c r="AV167" s="65"/>
      <c r="AW167" s="65"/>
      <c r="AX167" s="65"/>
      <c r="AY167" s="65"/>
    </row>
    <row r="168" spans="1:51" x14ac:dyDescent="0.25">
      <c r="A168" s="2"/>
      <c r="B168" s="63">
        <v>20</v>
      </c>
      <c r="C168" s="55" t="s">
        <v>174</v>
      </c>
      <c r="D168" s="69">
        <v>7</v>
      </c>
      <c r="E168" s="69">
        <v>13</v>
      </c>
      <c r="F168" s="69">
        <v>3000</v>
      </c>
      <c r="G168" s="69">
        <v>2.2000000000000002</v>
      </c>
      <c r="H168" s="69">
        <v>38</v>
      </c>
      <c r="I168" s="67">
        <v>35</v>
      </c>
      <c r="J168" s="85">
        <f t="shared" si="10"/>
        <v>12.984770502072362</v>
      </c>
      <c r="K168" s="85">
        <f t="shared" si="11"/>
        <v>14.192945167636561</v>
      </c>
      <c r="L168" s="85">
        <f t="shared" si="12"/>
        <v>1.2081746655641992</v>
      </c>
      <c r="M168" s="85">
        <f t="shared" si="13"/>
        <v>14.192945167636561</v>
      </c>
      <c r="N168" s="85">
        <f t="shared" si="14"/>
        <v>10.870648099498823</v>
      </c>
      <c r="O168" s="85">
        <f t="shared" si="15"/>
        <v>2.114122402573539</v>
      </c>
      <c r="P168" s="85">
        <f t="shared" si="16"/>
        <v>14.192945167636561</v>
      </c>
      <c r="Q168" s="85">
        <f t="shared" si="17"/>
        <v>1.2081746655641992</v>
      </c>
      <c r="R168" s="85">
        <f t="shared" si="18"/>
        <v>14.192945167636561</v>
      </c>
      <c r="S168" s="69">
        <v>0</v>
      </c>
      <c r="T168" s="132">
        <f t="shared" si="19"/>
        <v>10.211481925913224</v>
      </c>
      <c r="U168" s="57">
        <f t="shared" si="31"/>
        <v>0</v>
      </c>
      <c r="V168" s="69">
        <f t="shared" si="20"/>
        <v>1</v>
      </c>
      <c r="W168" s="69">
        <f t="shared" si="21"/>
        <v>0</v>
      </c>
      <c r="X168" s="67">
        <f t="shared" si="32"/>
        <v>1</v>
      </c>
      <c r="Y168" s="68">
        <f t="shared" si="33"/>
        <v>9999</v>
      </c>
      <c r="Z168" s="68">
        <f t="shared" si="34"/>
        <v>0</v>
      </c>
      <c r="AA168" s="68">
        <f t="shared" si="35"/>
        <v>9999</v>
      </c>
      <c r="AB168" s="117" t="str">
        <f t="shared" si="36"/>
        <v/>
      </c>
      <c r="AC168" s="117" t="str">
        <f t="shared" si="40"/>
        <v/>
      </c>
      <c r="AD168" s="117" t="str">
        <f t="shared" si="41"/>
        <v/>
      </c>
      <c r="AE168" s="117" t="str">
        <f t="shared" si="42"/>
        <v/>
      </c>
      <c r="AF168" s="117" t="str">
        <f t="shared" si="43"/>
        <v/>
      </c>
      <c r="AG168" s="133" t="str">
        <f t="shared" si="43"/>
        <v/>
      </c>
      <c r="AH168" s="117" t="str">
        <f t="shared" si="37"/>
        <v/>
      </c>
      <c r="AI168" s="117" t="str">
        <f t="shared" si="23"/>
        <v/>
      </c>
      <c r="AJ168" s="117" t="str">
        <f t="shared" si="24"/>
        <v/>
      </c>
      <c r="AK168" s="117" t="str">
        <f t="shared" si="25"/>
        <v/>
      </c>
      <c r="AL168" s="117" t="str">
        <f t="shared" si="26"/>
        <v/>
      </c>
      <c r="AM168" s="117" t="str">
        <f t="shared" si="38"/>
        <v/>
      </c>
      <c r="AN168" s="117" t="str">
        <f t="shared" si="39"/>
        <v/>
      </c>
      <c r="AO168" s="117" t="str">
        <f t="shared" si="27"/>
        <v/>
      </c>
      <c r="AP168" s="117" t="str">
        <f t="shared" si="28"/>
        <v/>
      </c>
      <c r="AQ168" s="117" t="str">
        <f t="shared" si="29"/>
        <v/>
      </c>
      <c r="AR168" s="133" t="str">
        <f t="shared" si="30"/>
        <v/>
      </c>
      <c r="AS168" s="69"/>
      <c r="AT168" s="69"/>
      <c r="AU168" s="69"/>
      <c r="AV168" s="65"/>
      <c r="AW168" s="65"/>
      <c r="AX168" s="65"/>
      <c r="AY168" s="65"/>
    </row>
    <row r="169" spans="1:51" x14ac:dyDescent="0.25">
      <c r="A169" s="2"/>
      <c r="B169" s="63">
        <v>21</v>
      </c>
      <c r="C169" s="55" t="s">
        <v>176</v>
      </c>
      <c r="D169" s="125">
        <v>4.8</v>
      </c>
      <c r="E169" s="125">
        <v>13</v>
      </c>
      <c r="F169" s="125">
        <v>4500</v>
      </c>
      <c r="G169" s="125">
        <v>2.2599999999999998</v>
      </c>
      <c r="H169" s="125">
        <v>38</v>
      </c>
      <c r="I169" s="126">
        <v>30</v>
      </c>
      <c r="J169" s="85">
        <f t="shared" si="10"/>
        <v>12.984770502072362</v>
      </c>
      <c r="K169" s="85">
        <f t="shared" si="11"/>
        <v>14.192945167636561</v>
      </c>
      <c r="L169" s="85">
        <f t="shared" si="12"/>
        <v>1.2081746655641992</v>
      </c>
      <c r="M169" s="85">
        <f t="shared" si="13"/>
        <v>14.192945167636561</v>
      </c>
      <c r="N169" s="85">
        <f t="shared" si="14"/>
        <v>10.870648099498823</v>
      </c>
      <c r="O169" s="85">
        <f t="shared" si="15"/>
        <v>2.114122402573539</v>
      </c>
      <c r="P169" s="85">
        <f t="shared" si="16"/>
        <v>14.192945167636561</v>
      </c>
      <c r="Q169" s="85">
        <f t="shared" si="17"/>
        <v>1.2081746655641992</v>
      </c>
      <c r="R169" s="85">
        <f t="shared" si="18"/>
        <v>14.192945167636561</v>
      </c>
      <c r="S169" s="69">
        <v>0</v>
      </c>
      <c r="T169" s="132">
        <f t="shared" si="19"/>
        <v>10.211481925913224</v>
      </c>
      <c r="U169" s="57">
        <f t="shared" si="31"/>
        <v>0</v>
      </c>
      <c r="V169" s="69">
        <f t="shared" si="20"/>
        <v>1</v>
      </c>
      <c r="W169" s="69">
        <f t="shared" si="21"/>
        <v>0</v>
      </c>
      <c r="X169" s="67">
        <f t="shared" si="32"/>
        <v>1</v>
      </c>
      <c r="Y169" s="68">
        <f t="shared" si="33"/>
        <v>9999</v>
      </c>
      <c r="Z169" s="68">
        <f t="shared" si="34"/>
        <v>0</v>
      </c>
      <c r="AA169" s="68">
        <f t="shared" si="35"/>
        <v>9999</v>
      </c>
      <c r="AB169" s="117" t="str">
        <f t="shared" si="36"/>
        <v/>
      </c>
      <c r="AC169" s="117" t="str">
        <f t="shared" si="40"/>
        <v/>
      </c>
      <c r="AD169" s="117" t="str">
        <f t="shared" si="41"/>
        <v/>
      </c>
      <c r="AE169" s="117" t="str">
        <f t="shared" si="42"/>
        <v/>
      </c>
      <c r="AF169" s="117" t="str">
        <f t="shared" si="43"/>
        <v/>
      </c>
      <c r="AG169" s="133" t="str">
        <f t="shared" si="43"/>
        <v/>
      </c>
      <c r="AH169" s="117" t="str">
        <f t="shared" si="37"/>
        <v/>
      </c>
      <c r="AI169" s="117" t="str">
        <f t="shared" si="23"/>
        <v/>
      </c>
      <c r="AJ169" s="117" t="str">
        <f t="shared" si="24"/>
        <v/>
      </c>
      <c r="AK169" s="117" t="str">
        <f t="shared" si="25"/>
        <v/>
      </c>
      <c r="AL169" s="117" t="str">
        <f t="shared" si="26"/>
        <v/>
      </c>
      <c r="AM169" s="117" t="str">
        <f t="shared" si="38"/>
        <v/>
      </c>
      <c r="AN169" s="117" t="str">
        <f t="shared" si="39"/>
        <v/>
      </c>
      <c r="AO169" s="117" t="str">
        <f t="shared" si="27"/>
        <v/>
      </c>
      <c r="AP169" s="117" t="str">
        <f t="shared" si="28"/>
        <v/>
      </c>
      <c r="AQ169" s="117" t="str">
        <f t="shared" si="29"/>
        <v/>
      </c>
      <c r="AR169" s="133" t="str">
        <f t="shared" si="30"/>
        <v/>
      </c>
      <c r="AS169" s="69"/>
      <c r="AT169" s="69"/>
      <c r="AU169" s="69"/>
      <c r="AV169" s="65"/>
      <c r="AW169" s="65"/>
      <c r="AX169" s="65"/>
      <c r="AY169" s="65"/>
    </row>
    <row r="170" spans="1:51" x14ac:dyDescent="0.25">
      <c r="A170" s="2"/>
      <c r="B170" s="63">
        <v>22</v>
      </c>
      <c r="C170" s="55" t="s">
        <v>176</v>
      </c>
      <c r="D170" s="69">
        <v>2.1</v>
      </c>
      <c r="E170" s="69">
        <v>13</v>
      </c>
      <c r="F170" s="69">
        <v>4500</v>
      </c>
      <c r="G170" s="69">
        <v>2.2599999999999998</v>
      </c>
      <c r="H170" s="69">
        <v>38</v>
      </c>
      <c r="I170" s="67">
        <v>30</v>
      </c>
      <c r="J170" s="85">
        <f t="shared" si="10"/>
        <v>12.984770502072362</v>
      </c>
      <c r="K170" s="85">
        <f t="shared" si="11"/>
        <v>14.192945167636561</v>
      </c>
      <c r="L170" s="85">
        <f t="shared" si="12"/>
        <v>1.2081746655641992</v>
      </c>
      <c r="M170" s="85">
        <f t="shared" si="13"/>
        <v>14.192945167636561</v>
      </c>
      <c r="N170" s="85">
        <f t="shared" si="14"/>
        <v>10.870648099498823</v>
      </c>
      <c r="O170" s="85">
        <f t="shared" si="15"/>
        <v>2.114122402573539</v>
      </c>
      <c r="P170" s="85">
        <f t="shared" si="16"/>
        <v>14.192945167636561</v>
      </c>
      <c r="Q170" s="85">
        <f t="shared" si="17"/>
        <v>1.2081746655641992</v>
      </c>
      <c r="R170" s="85">
        <f t="shared" si="18"/>
        <v>14.192945167636561</v>
      </c>
      <c r="S170" s="69">
        <v>0</v>
      </c>
      <c r="T170" s="132">
        <f t="shared" si="19"/>
        <v>10.211481925913224</v>
      </c>
      <c r="U170" s="57">
        <f t="shared" si="31"/>
        <v>0</v>
      </c>
      <c r="V170" s="69">
        <f t="shared" si="20"/>
        <v>1</v>
      </c>
      <c r="W170" s="69">
        <f t="shared" si="21"/>
        <v>0</v>
      </c>
      <c r="X170" s="67">
        <f t="shared" si="32"/>
        <v>1</v>
      </c>
      <c r="Y170" s="68">
        <f t="shared" si="33"/>
        <v>9999</v>
      </c>
      <c r="Z170" s="68">
        <f t="shared" si="34"/>
        <v>0</v>
      </c>
      <c r="AA170" s="68">
        <f t="shared" si="35"/>
        <v>9999</v>
      </c>
      <c r="AB170" s="117" t="str">
        <f t="shared" si="36"/>
        <v/>
      </c>
      <c r="AC170" s="117" t="str">
        <f t="shared" si="40"/>
        <v/>
      </c>
      <c r="AD170" s="117" t="str">
        <f t="shared" si="41"/>
        <v/>
      </c>
      <c r="AE170" s="117" t="str">
        <f t="shared" si="42"/>
        <v/>
      </c>
      <c r="AF170" s="117" t="str">
        <f t="shared" si="43"/>
        <v/>
      </c>
      <c r="AG170" s="133" t="str">
        <f t="shared" si="43"/>
        <v/>
      </c>
      <c r="AH170" s="117" t="str">
        <f t="shared" si="37"/>
        <v/>
      </c>
      <c r="AI170" s="117" t="str">
        <f t="shared" si="23"/>
        <v/>
      </c>
      <c r="AJ170" s="117" t="str">
        <f t="shared" si="24"/>
        <v/>
      </c>
      <c r="AK170" s="117" t="str">
        <f t="shared" si="25"/>
        <v/>
      </c>
      <c r="AL170" s="117" t="str">
        <f t="shared" si="26"/>
        <v/>
      </c>
      <c r="AM170" s="117" t="str">
        <f t="shared" si="38"/>
        <v/>
      </c>
      <c r="AN170" s="117" t="str">
        <f t="shared" si="39"/>
        <v/>
      </c>
      <c r="AO170" s="117" t="str">
        <f t="shared" si="27"/>
        <v/>
      </c>
      <c r="AP170" s="117" t="str">
        <f t="shared" si="28"/>
        <v/>
      </c>
      <c r="AQ170" s="117" t="str">
        <f t="shared" si="29"/>
        <v/>
      </c>
      <c r="AR170" s="133" t="str">
        <f t="shared" si="30"/>
        <v/>
      </c>
      <c r="AS170" s="69"/>
      <c r="AT170" s="69"/>
      <c r="AU170" s="69"/>
      <c r="AV170" s="65"/>
      <c r="AW170" s="65"/>
      <c r="AX170" s="65"/>
      <c r="AY170" s="65"/>
    </row>
    <row r="171" spans="1:51" x14ac:dyDescent="0.25">
      <c r="A171" s="2"/>
      <c r="B171" s="63">
        <v>23</v>
      </c>
      <c r="C171" s="55" t="s">
        <v>177</v>
      </c>
      <c r="D171" s="125">
        <v>11.4</v>
      </c>
      <c r="E171" s="125">
        <v>30</v>
      </c>
      <c r="F171" s="125">
        <v>2000</v>
      </c>
      <c r="G171" s="125">
        <v>2.39</v>
      </c>
      <c r="H171" s="125">
        <v>42</v>
      </c>
      <c r="I171" s="126">
        <v>30</v>
      </c>
      <c r="J171" s="85">
        <f t="shared" si="10"/>
        <v>17.49099246456522</v>
      </c>
      <c r="K171" s="85">
        <f t="shared" si="11"/>
        <v>18.699167130129421</v>
      </c>
      <c r="L171" s="85">
        <f t="shared" si="12"/>
        <v>1.2081746655641992</v>
      </c>
      <c r="M171" s="85">
        <f t="shared" si="13"/>
        <v>18.699167130129421</v>
      </c>
      <c r="N171" s="85">
        <f t="shared" si="14"/>
        <v>10.870648099498823</v>
      </c>
      <c r="O171" s="85">
        <f t="shared" si="15"/>
        <v>6.6203443650663978</v>
      </c>
      <c r="P171" s="85">
        <f t="shared" si="16"/>
        <v>18.699167130129421</v>
      </c>
      <c r="Q171" s="85">
        <f t="shared" si="17"/>
        <v>1.2081746655641992</v>
      </c>
      <c r="R171" s="85">
        <f t="shared" si="18"/>
        <v>18.699167130129421</v>
      </c>
      <c r="S171" s="69">
        <v>0</v>
      </c>
      <c r="T171" s="132">
        <f t="shared" si="19"/>
        <v>10.481981011241492</v>
      </c>
      <c r="U171" s="57">
        <f t="shared" si="31"/>
        <v>1</v>
      </c>
      <c r="V171" s="69">
        <f t="shared" si="20"/>
        <v>0</v>
      </c>
      <c r="W171" s="69">
        <f t="shared" si="21"/>
        <v>1</v>
      </c>
      <c r="X171" s="67">
        <f t="shared" si="32"/>
        <v>1</v>
      </c>
      <c r="Y171" s="68">
        <f t="shared" si="33"/>
        <v>9999</v>
      </c>
      <c r="Z171" s="68">
        <f t="shared" si="34"/>
        <v>0</v>
      </c>
      <c r="AA171" s="68">
        <f t="shared" si="35"/>
        <v>9999</v>
      </c>
      <c r="AB171" s="117" t="str">
        <f t="shared" si="36"/>
        <v/>
      </c>
      <c r="AC171" s="117" t="str">
        <f t="shared" si="40"/>
        <v/>
      </c>
      <c r="AD171" s="117" t="str">
        <f t="shared" si="41"/>
        <v/>
      </c>
      <c r="AE171" s="117" t="str">
        <f t="shared" si="42"/>
        <v/>
      </c>
      <c r="AF171" s="117" t="str">
        <f t="shared" si="43"/>
        <v/>
      </c>
      <c r="AG171" s="133" t="str">
        <f t="shared" si="43"/>
        <v/>
      </c>
      <c r="AH171" s="117" t="str">
        <f t="shared" si="37"/>
        <v/>
      </c>
      <c r="AI171" s="117" t="str">
        <f t="shared" si="23"/>
        <v/>
      </c>
      <c r="AJ171" s="117" t="str">
        <f t="shared" si="24"/>
        <v/>
      </c>
      <c r="AK171" s="117" t="str">
        <f t="shared" si="25"/>
        <v/>
      </c>
      <c r="AL171" s="117" t="str">
        <f t="shared" si="26"/>
        <v/>
      </c>
      <c r="AM171" s="117" t="str">
        <f t="shared" si="38"/>
        <v/>
      </c>
      <c r="AN171" s="117" t="str">
        <f t="shared" si="39"/>
        <v/>
      </c>
      <c r="AO171" s="117" t="str">
        <f t="shared" si="27"/>
        <v/>
      </c>
      <c r="AP171" s="117" t="str">
        <f t="shared" si="28"/>
        <v/>
      </c>
      <c r="AQ171" s="117" t="str">
        <f t="shared" si="29"/>
        <v/>
      </c>
      <c r="AR171" s="133" t="str">
        <f t="shared" si="30"/>
        <v/>
      </c>
      <c r="AS171" s="69"/>
      <c r="AT171" s="69"/>
      <c r="AU171" s="69"/>
      <c r="AV171" s="65"/>
      <c r="AW171" s="65"/>
      <c r="AX171" s="65"/>
      <c r="AY171" s="65"/>
    </row>
    <row r="172" spans="1:51" x14ac:dyDescent="0.25">
      <c r="A172" s="2"/>
      <c r="B172" s="63">
        <v>24</v>
      </c>
      <c r="C172" s="55" t="s">
        <v>178</v>
      </c>
      <c r="D172" s="125">
        <v>5.8</v>
      </c>
      <c r="E172" s="125">
        <v>21</v>
      </c>
      <c r="F172" s="125">
        <v>4500</v>
      </c>
      <c r="G172" s="125">
        <v>2.73</v>
      </c>
      <c r="H172" s="125">
        <v>26</v>
      </c>
      <c r="I172" s="126">
        <v>25</v>
      </c>
      <c r="J172" s="85">
        <f t="shared" si="10"/>
        <v>15.105345543245472</v>
      </c>
      <c r="K172" s="85">
        <f t="shared" si="11"/>
        <v>16.31352020880967</v>
      </c>
      <c r="L172" s="85">
        <f t="shared" si="12"/>
        <v>1.2081746655641992</v>
      </c>
      <c r="M172" s="85">
        <f t="shared" si="13"/>
        <v>16.31352020880967</v>
      </c>
      <c r="N172" s="85">
        <f t="shared" si="14"/>
        <v>10.870648099498823</v>
      </c>
      <c r="O172" s="85">
        <f t="shared" si="15"/>
        <v>4.2346974437466489</v>
      </c>
      <c r="P172" s="85">
        <f t="shared" si="16"/>
        <v>16.31352020880967</v>
      </c>
      <c r="Q172" s="85">
        <f t="shared" si="17"/>
        <v>1.2081746655641992</v>
      </c>
      <c r="R172" s="85">
        <f t="shared" si="18"/>
        <v>16.31352020880967</v>
      </c>
      <c r="S172" s="69">
        <v>0</v>
      </c>
      <c r="T172" s="132">
        <f t="shared" si="19"/>
        <v>10.330392904396996</v>
      </c>
      <c r="U172" s="57">
        <f t="shared" si="31"/>
        <v>0</v>
      </c>
      <c r="V172" s="69">
        <f t="shared" si="20"/>
        <v>1</v>
      </c>
      <c r="W172" s="69">
        <f t="shared" si="21"/>
        <v>0</v>
      </c>
      <c r="X172" s="67">
        <f t="shared" si="32"/>
        <v>1</v>
      </c>
      <c r="Y172" s="68">
        <f t="shared" si="33"/>
        <v>9999</v>
      </c>
      <c r="Z172" s="68">
        <f t="shared" si="34"/>
        <v>0</v>
      </c>
      <c r="AA172" s="68">
        <f t="shared" si="35"/>
        <v>9999</v>
      </c>
      <c r="AB172" s="117" t="str">
        <f t="shared" si="36"/>
        <v/>
      </c>
      <c r="AC172" s="117" t="str">
        <f t="shared" si="40"/>
        <v/>
      </c>
      <c r="AD172" s="117" t="str">
        <f t="shared" si="41"/>
        <v/>
      </c>
      <c r="AE172" s="117" t="str">
        <f t="shared" si="42"/>
        <v/>
      </c>
      <c r="AF172" s="117" t="str">
        <f t="shared" si="43"/>
        <v/>
      </c>
      <c r="AG172" s="133" t="str">
        <f t="shared" si="43"/>
        <v/>
      </c>
      <c r="AH172" s="117" t="str">
        <f t="shared" si="37"/>
        <v/>
      </c>
      <c r="AI172" s="117" t="str">
        <f t="shared" si="23"/>
        <v/>
      </c>
      <c r="AJ172" s="117" t="str">
        <f t="shared" si="24"/>
        <v/>
      </c>
      <c r="AK172" s="117" t="str">
        <f t="shared" si="25"/>
        <v/>
      </c>
      <c r="AL172" s="117" t="str">
        <f t="shared" si="26"/>
        <v/>
      </c>
      <c r="AM172" s="117" t="str">
        <f t="shared" si="38"/>
        <v/>
      </c>
      <c r="AN172" s="117" t="str">
        <f t="shared" si="39"/>
        <v/>
      </c>
      <c r="AO172" s="117" t="str">
        <f t="shared" si="27"/>
        <v/>
      </c>
      <c r="AP172" s="117" t="str">
        <f t="shared" si="28"/>
        <v/>
      </c>
      <c r="AQ172" s="117" t="str">
        <f t="shared" si="29"/>
        <v/>
      </c>
      <c r="AR172" s="133" t="str">
        <f t="shared" si="30"/>
        <v/>
      </c>
      <c r="AS172" s="69"/>
      <c r="AT172" s="69"/>
      <c r="AU172" s="69"/>
      <c r="AV172" s="65"/>
      <c r="AW172" s="65"/>
      <c r="AX172" s="65"/>
      <c r="AY172" s="65"/>
    </row>
    <row r="173" spans="1:51" x14ac:dyDescent="0.25">
      <c r="A173" s="2"/>
      <c r="B173" s="63">
        <v>25</v>
      </c>
      <c r="C173" s="55" t="s">
        <v>178</v>
      </c>
      <c r="D173" s="69">
        <v>4.5999999999999996</v>
      </c>
      <c r="E173" s="69">
        <v>21</v>
      </c>
      <c r="F173" s="69">
        <v>6000</v>
      </c>
      <c r="G173" s="69">
        <v>2.89</v>
      </c>
      <c r="H173" s="69">
        <v>26</v>
      </c>
      <c r="I173" s="67">
        <v>25</v>
      </c>
      <c r="J173" s="85">
        <f t="shared" si="10"/>
        <v>15.105345543245472</v>
      </c>
      <c r="K173" s="85">
        <f t="shared" si="11"/>
        <v>16.31352020880967</v>
      </c>
      <c r="L173" s="85">
        <f t="shared" si="12"/>
        <v>1.2081746655641992</v>
      </c>
      <c r="M173" s="85">
        <f t="shared" si="13"/>
        <v>16.31352020880967</v>
      </c>
      <c r="N173" s="85">
        <f t="shared" si="14"/>
        <v>10.870648099498823</v>
      </c>
      <c r="O173" s="85">
        <f t="shared" si="15"/>
        <v>4.2346974437466489</v>
      </c>
      <c r="P173" s="85">
        <f t="shared" si="16"/>
        <v>16.31352020880967</v>
      </c>
      <c r="Q173" s="85">
        <f t="shared" si="17"/>
        <v>1.2081746655641992</v>
      </c>
      <c r="R173" s="85">
        <f t="shared" si="18"/>
        <v>16.31352020880967</v>
      </c>
      <c r="S173" s="69">
        <v>0</v>
      </c>
      <c r="T173" s="132">
        <f t="shared" si="19"/>
        <v>10.330392904396996</v>
      </c>
      <c r="U173" s="57">
        <f t="shared" si="31"/>
        <v>0</v>
      </c>
      <c r="V173" s="69">
        <f t="shared" si="20"/>
        <v>1</v>
      </c>
      <c r="W173" s="69">
        <f t="shared" si="21"/>
        <v>0</v>
      </c>
      <c r="X173" s="67">
        <f t="shared" si="32"/>
        <v>1</v>
      </c>
      <c r="Y173" s="68">
        <f t="shared" si="33"/>
        <v>9999</v>
      </c>
      <c r="Z173" s="68">
        <f t="shared" si="34"/>
        <v>0</v>
      </c>
      <c r="AA173" s="68">
        <f t="shared" si="35"/>
        <v>9999</v>
      </c>
      <c r="AB173" s="117" t="str">
        <f t="shared" si="36"/>
        <v/>
      </c>
      <c r="AC173" s="117" t="str">
        <f t="shared" si="40"/>
        <v/>
      </c>
      <c r="AD173" s="117" t="str">
        <f t="shared" si="41"/>
        <v/>
      </c>
      <c r="AE173" s="117" t="str">
        <f t="shared" si="42"/>
        <v/>
      </c>
      <c r="AF173" s="117" t="str">
        <f t="shared" si="43"/>
        <v/>
      </c>
      <c r="AG173" s="133" t="str">
        <f t="shared" si="43"/>
        <v/>
      </c>
      <c r="AH173" s="117" t="str">
        <f t="shared" si="37"/>
        <v/>
      </c>
      <c r="AI173" s="117" t="str">
        <f t="shared" si="23"/>
        <v/>
      </c>
      <c r="AJ173" s="117" t="str">
        <f t="shared" si="24"/>
        <v/>
      </c>
      <c r="AK173" s="117" t="str">
        <f t="shared" si="25"/>
        <v/>
      </c>
      <c r="AL173" s="117" t="str">
        <f t="shared" si="26"/>
        <v/>
      </c>
      <c r="AM173" s="117" t="str">
        <f t="shared" si="38"/>
        <v/>
      </c>
      <c r="AN173" s="117" t="str">
        <f t="shared" si="39"/>
        <v/>
      </c>
      <c r="AO173" s="117" t="str">
        <f t="shared" si="27"/>
        <v/>
      </c>
      <c r="AP173" s="117" t="str">
        <f t="shared" si="28"/>
        <v/>
      </c>
      <c r="AQ173" s="117" t="str">
        <f t="shared" si="29"/>
        <v/>
      </c>
      <c r="AR173" s="133" t="str">
        <f t="shared" si="30"/>
        <v/>
      </c>
      <c r="AS173" s="69"/>
      <c r="AT173" s="69"/>
      <c r="AU173" s="69"/>
      <c r="AV173" s="65"/>
      <c r="AW173" s="65"/>
      <c r="AX173" s="65"/>
      <c r="AY173" s="65"/>
    </row>
    <row r="174" spans="1:51" x14ac:dyDescent="0.25">
      <c r="A174" s="2"/>
      <c r="B174" s="63">
        <v>26</v>
      </c>
      <c r="C174" s="55" t="s">
        <v>179</v>
      </c>
      <c r="D174" s="125">
        <v>10.1</v>
      </c>
      <c r="E174" s="125">
        <v>8.5</v>
      </c>
      <c r="F174" s="125">
        <v>3000</v>
      </c>
      <c r="G174" s="125">
        <v>3.19</v>
      </c>
      <c r="H174" s="125">
        <v>24</v>
      </c>
      <c r="I174" s="126">
        <v>1.5</v>
      </c>
      <c r="J174" s="85">
        <f t="shared" si="10"/>
        <v>11.791947041412485</v>
      </c>
      <c r="K174" s="85">
        <f t="shared" si="11"/>
        <v>13.000121706976683</v>
      </c>
      <c r="L174" s="85">
        <f t="shared" si="12"/>
        <v>1.2081746655641992</v>
      </c>
      <c r="M174" s="85">
        <f t="shared" si="13"/>
        <v>13.000121706976683</v>
      </c>
      <c r="N174" s="85">
        <f t="shared" si="14"/>
        <v>10.870648099498823</v>
      </c>
      <c r="O174" s="85">
        <f t="shared" si="15"/>
        <v>0.92129894191366168</v>
      </c>
      <c r="P174" s="85">
        <f t="shared" si="16"/>
        <v>13.000121706976683</v>
      </c>
      <c r="Q174" s="85">
        <f t="shared" si="17"/>
        <v>1.2081746655641992</v>
      </c>
      <c r="R174" s="85">
        <f t="shared" si="18"/>
        <v>13.000121706976683</v>
      </c>
      <c r="S174" s="69">
        <v>0</v>
      </c>
      <c r="T174" s="132">
        <f t="shared" si="19"/>
        <v>10.151353295188827</v>
      </c>
      <c r="U174" s="57">
        <f t="shared" si="31"/>
        <v>0</v>
      </c>
      <c r="V174" s="69">
        <f t="shared" si="20"/>
        <v>1</v>
      </c>
      <c r="W174" s="69">
        <f t="shared" si="21"/>
        <v>0</v>
      </c>
      <c r="X174" s="67">
        <f t="shared" si="32"/>
        <v>1</v>
      </c>
      <c r="Y174" s="68">
        <f t="shared" si="33"/>
        <v>9999</v>
      </c>
      <c r="Z174" s="68">
        <f t="shared" si="34"/>
        <v>0</v>
      </c>
      <c r="AA174" s="68">
        <f t="shared" si="35"/>
        <v>9999</v>
      </c>
      <c r="AB174" s="117" t="str">
        <f t="shared" si="36"/>
        <v/>
      </c>
      <c r="AC174" s="117" t="str">
        <f t="shared" si="40"/>
        <v/>
      </c>
      <c r="AD174" s="117" t="str">
        <f t="shared" si="41"/>
        <v/>
      </c>
      <c r="AE174" s="117" t="str">
        <f t="shared" si="42"/>
        <v/>
      </c>
      <c r="AF174" s="117" t="str">
        <f t="shared" si="43"/>
        <v/>
      </c>
      <c r="AG174" s="133" t="str">
        <f t="shared" si="43"/>
        <v/>
      </c>
      <c r="AH174" s="117" t="str">
        <f t="shared" si="37"/>
        <v/>
      </c>
      <c r="AI174" s="117" t="str">
        <f t="shared" si="23"/>
        <v/>
      </c>
      <c r="AJ174" s="117" t="str">
        <f t="shared" si="24"/>
        <v/>
      </c>
      <c r="AK174" s="117" t="str">
        <f t="shared" si="25"/>
        <v/>
      </c>
      <c r="AL174" s="117" t="str">
        <f t="shared" si="26"/>
        <v/>
      </c>
      <c r="AM174" s="117" t="str">
        <f t="shared" si="38"/>
        <v/>
      </c>
      <c r="AN174" s="117" t="str">
        <f t="shared" si="39"/>
        <v/>
      </c>
      <c r="AO174" s="117" t="str">
        <f t="shared" si="27"/>
        <v/>
      </c>
      <c r="AP174" s="117" t="str">
        <f t="shared" si="28"/>
        <v/>
      </c>
      <c r="AQ174" s="117" t="str">
        <f t="shared" si="29"/>
        <v/>
      </c>
      <c r="AR174" s="133" t="str">
        <f t="shared" si="30"/>
        <v/>
      </c>
      <c r="AS174" s="69"/>
      <c r="AT174" s="69"/>
      <c r="AU174" s="69"/>
      <c r="AV174" s="65"/>
      <c r="AW174" s="65"/>
      <c r="AX174" s="65"/>
      <c r="AY174" s="65"/>
    </row>
    <row r="175" spans="1:51" x14ac:dyDescent="0.25">
      <c r="A175" s="2"/>
      <c r="B175" s="63">
        <v>27</v>
      </c>
      <c r="C175" s="55" t="s">
        <v>177</v>
      </c>
      <c r="D175" s="69">
        <v>10.3</v>
      </c>
      <c r="E175" s="69">
        <v>30</v>
      </c>
      <c r="F175" s="69">
        <v>3000</v>
      </c>
      <c r="G175" s="69">
        <v>3.24</v>
      </c>
      <c r="H175" s="69">
        <v>42</v>
      </c>
      <c r="I175" s="67">
        <v>30</v>
      </c>
      <c r="J175" s="85">
        <f t="shared" si="10"/>
        <v>17.49099246456522</v>
      </c>
      <c r="K175" s="85">
        <f t="shared" si="11"/>
        <v>18.699167130129421</v>
      </c>
      <c r="L175" s="85">
        <f t="shared" si="12"/>
        <v>1.2081746655641992</v>
      </c>
      <c r="M175" s="85">
        <f t="shared" si="13"/>
        <v>18.699167130129421</v>
      </c>
      <c r="N175" s="85">
        <f t="shared" si="14"/>
        <v>10.870648099498823</v>
      </c>
      <c r="O175" s="85">
        <f t="shared" si="15"/>
        <v>6.6203443650663978</v>
      </c>
      <c r="P175" s="85">
        <f t="shared" si="16"/>
        <v>18.699167130129421</v>
      </c>
      <c r="Q175" s="85">
        <f t="shared" si="17"/>
        <v>1.2081746655641992</v>
      </c>
      <c r="R175" s="85">
        <f t="shared" si="18"/>
        <v>18.699167130129421</v>
      </c>
      <c r="S175" s="69">
        <v>0</v>
      </c>
      <c r="T175" s="132">
        <f t="shared" si="19"/>
        <v>10.481981011241492</v>
      </c>
      <c r="U175" s="57">
        <f t="shared" si="31"/>
        <v>0</v>
      </c>
      <c r="V175" s="69">
        <f t="shared" si="20"/>
        <v>1</v>
      </c>
      <c r="W175" s="69">
        <f t="shared" si="21"/>
        <v>0</v>
      </c>
      <c r="X175" s="67">
        <f t="shared" si="32"/>
        <v>1</v>
      </c>
      <c r="Y175" s="68">
        <f t="shared" si="33"/>
        <v>9999</v>
      </c>
      <c r="Z175" s="68">
        <f t="shared" si="34"/>
        <v>0</v>
      </c>
      <c r="AA175" s="68">
        <f t="shared" si="35"/>
        <v>9999</v>
      </c>
      <c r="AB175" s="117" t="str">
        <f t="shared" si="36"/>
        <v/>
      </c>
      <c r="AC175" s="117" t="str">
        <f t="shared" si="40"/>
        <v/>
      </c>
      <c r="AD175" s="117" t="str">
        <f t="shared" si="41"/>
        <v/>
      </c>
      <c r="AE175" s="117" t="str">
        <f t="shared" si="42"/>
        <v/>
      </c>
      <c r="AF175" s="117" t="str">
        <f t="shared" si="43"/>
        <v/>
      </c>
      <c r="AG175" s="133" t="str">
        <f t="shared" si="43"/>
        <v/>
      </c>
      <c r="AH175" s="117" t="str">
        <f t="shared" si="37"/>
        <v/>
      </c>
      <c r="AI175" s="117" t="str">
        <f t="shared" si="23"/>
        <v/>
      </c>
      <c r="AJ175" s="117" t="str">
        <f t="shared" si="24"/>
        <v/>
      </c>
      <c r="AK175" s="117" t="str">
        <f t="shared" si="25"/>
        <v/>
      </c>
      <c r="AL175" s="117" t="str">
        <f t="shared" si="26"/>
        <v/>
      </c>
      <c r="AM175" s="117" t="str">
        <f t="shared" si="38"/>
        <v/>
      </c>
      <c r="AN175" s="117" t="str">
        <f t="shared" si="39"/>
        <v/>
      </c>
      <c r="AO175" s="117" t="str">
        <f t="shared" si="27"/>
        <v/>
      </c>
      <c r="AP175" s="117" t="str">
        <f t="shared" si="28"/>
        <v/>
      </c>
      <c r="AQ175" s="117" t="str">
        <f t="shared" si="29"/>
        <v/>
      </c>
      <c r="AR175" s="133" t="str">
        <f t="shared" si="30"/>
        <v/>
      </c>
      <c r="AS175" s="69"/>
      <c r="AT175" s="69"/>
      <c r="AU175" s="69"/>
      <c r="AV175" s="65"/>
      <c r="AW175" s="65"/>
      <c r="AX175" s="65"/>
      <c r="AY175" s="65"/>
    </row>
    <row r="176" spans="1:51" x14ac:dyDescent="0.25">
      <c r="A176" s="2"/>
      <c r="B176" s="63">
        <v>28</v>
      </c>
      <c r="C176" s="55" t="s">
        <v>180</v>
      </c>
      <c r="D176" s="125">
        <v>16.899999999999999</v>
      </c>
      <c r="E176" s="125">
        <v>48</v>
      </c>
      <c r="F176" s="125">
        <v>2000</v>
      </c>
      <c r="G176" s="125">
        <v>3.54</v>
      </c>
      <c r="H176" s="125">
        <v>65</v>
      </c>
      <c r="I176" s="126">
        <v>35</v>
      </c>
      <c r="J176" s="85">
        <f t="shared" si="10"/>
        <v>22.262286307204718</v>
      </c>
      <c r="K176" s="85">
        <f t="shared" si="11"/>
        <v>23.470460972768919</v>
      </c>
      <c r="L176" s="85">
        <f t="shared" si="12"/>
        <v>1.2081746655641992</v>
      </c>
      <c r="M176" s="85">
        <f t="shared" si="13"/>
        <v>23.470460972768919</v>
      </c>
      <c r="N176" s="85">
        <f t="shared" si="14"/>
        <v>10.870648099498823</v>
      </c>
      <c r="O176" s="85">
        <f t="shared" si="15"/>
        <v>11.391638207705896</v>
      </c>
      <c r="P176" s="85">
        <f t="shared" si="16"/>
        <v>23.470460972768919</v>
      </c>
      <c r="Q176" s="85">
        <f t="shared" si="17"/>
        <v>1.2081746655641992</v>
      </c>
      <c r="R176" s="85">
        <f t="shared" si="18"/>
        <v>23.470460972768919</v>
      </c>
      <c r="S176" s="69">
        <v>0</v>
      </c>
      <c r="T176" s="132">
        <f t="shared" si="19"/>
        <v>10.838557043659137</v>
      </c>
      <c r="U176" s="57">
        <f t="shared" si="31"/>
        <v>1</v>
      </c>
      <c r="V176" s="69">
        <f t="shared" si="20"/>
        <v>0</v>
      </c>
      <c r="W176" s="69">
        <f t="shared" si="21"/>
        <v>1</v>
      </c>
      <c r="X176" s="67">
        <f t="shared" si="32"/>
        <v>1</v>
      </c>
      <c r="Y176" s="68">
        <f t="shared" si="33"/>
        <v>9999</v>
      </c>
      <c r="Z176" s="68">
        <f t="shared" si="34"/>
        <v>0</v>
      </c>
      <c r="AA176" s="68">
        <f t="shared" si="35"/>
        <v>9999</v>
      </c>
      <c r="AB176" s="117" t="str">
        <f t="shared" si="36"/>
        <v/>
      </c>
      <c r="AC176" s="117" t="str">
        <f t="shared" si="40"/>
        <v/>
      </c>
      <c r="AD176" s="117" t="str">
        <f t="shared" si="41"/>
        <v/>
      </c>
      <c r="AE176" s="117" t="str">
        <f t="shared" si="42"/>
        <v/>
      </c>
      <c r="AF176" s="117" t="str">
        <f t="shared" si="43"/>
        <v/>
      </c>
      <c r="AG176" s="133" t="str">
        <f t="shared" si="43"/>
        <v/>
      </c>
      <c r="AH176" s="117" t="str">
        <f t="shared" si="37"/>
        <v/>
      </c>
      <c r="AI176" s="117" t="str">
        <f t="shared" si="23"/>
        <v/>
      </c>
      <c r="AJ176" s="117" t="str">
        <f t="shared" si="24"/>
        <v/>
      </c>
      <c r="AK176" s="117" t="str">
        <f t="shared" si="25"/>
        <v/>
      </c>
      <c r="AL176" s="117" t="str">
        <f t="shared" si="26"/>
        <v/>
      </c>
      <c r="AM176" s="117" t="str">
        <f t="shared" si="38"/>
        <v/>
      </c>
      <c r="AN176" s="117" t="str">
        <f t="shared" si="39"/>
        <v/>
      </c>
      <c r="AO176" s="117" t="str">
        <f t="shared" si="27"/>
        <v/>
      </c>
      <c r="AP176" s="117" t="str">
        <f t="shared" si="28"/>
        <v/>
      </c>
      <c r="AQ176" s="117" t="str">
        <f t="shared" si="29"/>
        <v/>
      </c>
      <c r="AR176" s="133" t="str">
        <f t="shared" si="30"/>
        <v/>
      </c>
      <c r="AS176" s="69"/>
      <c r="AT176" s="69"/>
      <c r="AU176" s="69"/>
      <c r="AV176" s="65"/>
      <c r="AW176" s="65"/>
      <c r="AX176" s="65"/>
      <c r="AY176" s="65"/>
    </row>
    <row r="177" spans="1:51" x14ac:dyDescent="0.25">
      <c r="A177" s="2"/>
      <c r="B177" s="63">
        <v>29</v>
      </c>
      <c r="C177" s="55" t="s">
        <v>181</v>
      </c>
      <c r="D177" s="125">
        <v>24.5</v>
      </c>
      <c r="E177" s="125">
        <v>99</v>
      </c>
      <c r="F177" s="125">
        <v>1500</v>
      </c>
      <c r="G177" s="125">
        <v>3.85</v>
      </c>
      <c r="H177" s="125">
        <v>80</v>
      </c>
      <c r="I177" s="126">
        <v>40</v>
      </c>
      <c r="J177" s="85">
        <f t="shared" si="10"/>
        <v>35.780952194683302</v>
      </c>
      <c r="K177" s="85">
        <f t="shared" si="11"/>
        <v>36.989126860247502</v>
      </c>
      <c r="L177" s="85">
        <f t="shared" si="12"/>
        <v>1.2081746655641992</v>
      </c>
      <c r="M177" s="85">
        <f t="shared" si="13"/>
        <v>36.989126860247502</v>
      </c>
      <c r="N177" s="85">
        <f t="shared" si="14"/>
        <v>10.870648099498823</v>
      </c>
      <c r="O177" s="85">
        <f t="shared" si="15"/>
        <v>24.910304095184479</v>
      </c>
      <c r="P177" s="85">
        <f t="shared" si="16"/>
        <v>36.989126860247502</v>
      </c>
      <c r="Q177" s="85">
        <f t="shared" si="17"/>
        <v>1.2081746655641992</v>
      </c>
      <c r="R177" s="85">
        <f t="shared" si="18"/>
        <v>36.989126860247502</v>
      </c>
      <c r="S177" s="69">
        <v>0</v>
      </c>
      <c r="T177" s="132">
        <f t="shared" si="19"/>
        <v>12.18087191807466</v>
      </c>
      <c r="U177" s="57">
        <f t="shared" si="31"/>
        <v>1</v>
      </c>
      <c r="V177" s="69">
        <f t="shared" si="20"/>
        <v>0</v>
      </c>
      <c r="W177" s="69">
        <f t="shared" si="21"/>
        <v>1</v>
      </c>
      <c r="X177" s="67">
        <f t="shared" si="32"/>
        <v>1</v>
      </c>
      <c r="Y177" s="68">
        <f t="shared" si="33"/>
        <v>9999</v>
      </c>
      <c r="Z177" s="68">
        <f t="shared" si="34"/>
        <v>0</v>
      </c>
      <c r="AA177" s="68">
        <f t="shared" si="35"/>
        <v>9999</v>
      </c>
      <c r="AB177" s="117" t="str">
        <f t="shared" si="36"/>
        <v/>
      </c>
      <c r="AC177" s="117" t="str">
        <f t="shared" si="40"/>
        <v/>
      </c>
      <c r="AD177" s="117" t="str">
        <f t="shared" si="41"/>
        <v/>
      </c>
      <c r="AE177" s="117" t="str">
        <f t="shared" si="42"/>
        <v/>
      </c>
      <c r="AF177" s="117" t="str">
        <f t="shared" si="43"/>
        <v/>
      </c>
      <c r="AG177" s="133" t="str">
        <f t="shared" si="43"/>
        <v/>
      </c>
      <c r="AH177" s="117" t="str">
        <f t="shared" si="37"/>
        <v/>
      </c>
      <c r="AI177" s="117" t="str">
        <f t="shared" si="23"/>
        <v/>
      </c>
      <c r="AJ177" s="117" t="str">
        <f t="shared" si="24"/>
        <v/>
      </c>
      <c r="AK177" s="117" t="str">
        <f t="shared" si="25"/>
        <v/>
      </c>
      <c r="AL177" s="117" t="str">
        <f t="shared" si="26"/>
        <v/>
      </c>
      <c r="AM177" s="117" t="str">
        <f t="shared" si="38"/>
        <v/>
      </c>
      <c r="AN177" s="117" t="str">
        <f t="shared" si="39"/>
        <v/>
      </c>
      <c r="AO177" s="117" t="str">
        <f t="shared" si="27"/>
        <v/>
      </c>
      <c r="AP177" s="117" t="str">
        <f t="shared" si="28"/>
        <v/>
      </c>
      <c r="AQ177" s="117" t="str">
        <f t="shared" si="29"/>
        <v/>
      </c>
      <c r="AR177" s="133" t="str">
        <f t="shared" si="30"/>
        <v/>
      </c>
      <c r="AS177" s="69"/>
      <c r="AT177" s="69"/>
      <c r="AU177" s="69"/>
      <c r="AV177" s="65"/>
      <c r="AW177" s="65"/>
      <c r="AX177" s="65"/>
      <c r="AY177" s="65"/>
    </row>
    <row r="178" spans="1:51" x14ac:dyDescent="0.25">
      <c r="A178" s="2"/>
      <c r="B178" s="63">
        <v>30</v>
      </c>
      <c r="C178" s="55" t="s">
        <v>182</v>
      </c>
      <c r="D178" s="125">
        <v>8.5</v>
      </c>
      <c r="E178" s="125">
        <v>30</v>
      </c>
      <c r="F178" s="125">
        <v>4500</v>
      </c>
      <c r="G178" s="125">
        <v>4.01</v>
      </c>
      <c r="H178" s="125">
        <v>42</v>
      </c>
      <c r="I178" s="126">
        <v>30</v>
      </c>
      <c r="J178" s="85">
        <f t="shared" si="10"/>
        <v>17.49099246456522</v>
      </c>
      <c r="K178" s="85">
        <f t="shared" si="11"/>
        <v>18.699167130129421</v>
      </c>
      <c r="L178" s="85">
        <f t="shared" si="12"/>
        <v>1.2081746655641992</v>
      </c>
      <c r="M178" s="85">
        <f t="shared" si="13"/>
        <v>18.699167130129421</v>
      </c>
      <c r="N178" s="85">
        <f t="shared" si="14"/>
        <v>10.870648099498823</v>
      </c>
      <c r="O178" s="85">
        <f t="shared" si="15"/>
        <v>6.6203443650663978</v>
      </c>
      <c r="P178" s="85">
        <f t="shared" si="16"/>
        <v>18.699167130129421</v>
      </c>
      <c r="Q178" s="85">
        <f t="shared" si="17"/>
        <v>1.2081746655641992</v>
      </c>
      <c r="R178" s="85">
        <f t="shared" si="18"/>
        <v>18.699167130129421</v>
      </c>
      <c r="S178" s="69">
        <v>0</v>
      </c>
      <c r="T178" s="132">
        <f t="shared" si="19"/>
        <v>10.481981011241492</v>
      </c>
      <c r="U178" s="57">
        <f t="shared" si="31"/>
        <v>0</v>
      </c>
      <c r="V178" s="69">
        <f t="shared" si="20"/>
        <v>1</v>
      </c>
      <c r="W178" s="69">
        <f t="shared" si="21"/>
        <v>0</v>
      </c>
      <c r="X178" s="67">
        <f t="shared" si="32"/>
        <v>1</v>
      </c>
      <c r="Y178" s="68">
        <f t="shared" si="33"/>
        <v>9999</v>
      </c>
      <c r="Z178" s="68">
        <f t="shared" si="34"/>
        <v>0</v>
      </c>
      <c r="AA178" s="68">
        <f t="shared" si="35"/>
        <v>9999</v>
      </c>
      <c r="AB178" s="117" t="str">
        <f t="shared" si="36"/>
        <v/>
      </c>
      <c r="AC178" s="117" t="str">
        <f t="shared" si="40"/>
        <v/>
      </c>
      <c r="AD178" s="117" t="str">
        <f t="shared" si="41"/>
        <v/>
      </c>
      <c r="AE178" s="117" t="str">
        <f t="shared" si="42"/>
        <v/>
      </c>
      <c r="AF178" s="117" t="str">
        <f t="shared" si="43"/>
        <v/>
      </c>
      <c r="AG178" s="133" t="str">
        <f t="shared" si="43"/>
        <v/>
      </c>
      <c r="AH178" s="117" t="str">
        <f t="shared" si="37"/>
        <v/>
      </c>
      <c r="AI178" s="117" t="str">
        <f t="shared" si="23"/>
        <v/>
      </c>
      <c r="AJ178" s="117" t="str">
        <f t="shared" si="24"/>
        <v/>
      </c>
      <c r="AK178" s="117" t="str">
        <f t="shared" si="25"/>
        <v/>
      </c>
      <c r="AL178" s="117" t="str">
        <f t="shared" si="26"/>
        <v/>
      </c>
      <c r="AM178" s="117" t="str">
        <f t="shared" si="38"/>
        <v/>
      </c>
      <c r="AN178" s="117" t="str">
        <f t="shared" si="39"/>
        <v/>
      </c>
      <c r="AO178" s="117" t="str">
        <f t="shared" si="27"/>
        <v/>
      </c>
      <c r="AP178" s="117" t="str">
        <f t="shared" si="28"/>
        <v/>
      </c>
      <c r="AQ178" s="117" t="str">
        <f t="shared" si="29"/>
        <v/>
      </c>
      <c r="AR178" s="133" t="str">
        <f t="shared" si="30"/>
        <v/>
      </c>
      <c r="AS178" s="69"/>
      <c r="AT178" s="69"/>
      <c r="AU178" s="69"/>
      <c r="AV178" s="65"/>
      <c r="AW178" s="65"/>
      <c r="AX178" s="65"/>
      <c r="AY178" s="65"/>
    </row>
    <row r="179" spans="1:51" x14ac:dyDescent="0.25">
      <c r="A179" s="2"/>
      <c r="B179" s="63">
        <v>31</v>
      </c>
      <c r="C179" s="55" t="s">
        <v>182</v>
      </c>
      <c r="D179" s="69">
        <v>5.5</v>
      </c>
      <c r="E179" s="69">
        <v>30</v>
      </c>
      <c r="F179" s="69">
        <v>4500</v>
      </c>
      <c r="G179" s="69">
        <v>4.01</v>
      </c>
      <c r="H179" s="69">
        <v>42</v>
      </c>
      <c r="I179" s="67">
        <v>30</v>
      </c>
      <c r="J179" s="85">
        <f t="shared" si="10"/>
        <v>17.49099246456522</v>
      </c>
      <c r="K179" s="85">
        <f t="shared" si="11"/>
        <v>18.699167130129421</v>
      </c>
      <c r="L179" s="85">
        <f t="shared" si="12"/>
        <v>1.2081746655641992</v>
      </c>
      <c r="M179" s="85">
        <f t="shared" si="13"/>
        <v>18.699167130129421</v>
      </c>
      <c r="N179" s="85">
        <f t="shared" si="14"/>
        <v>10.870648099498823</v>
      </c>
      <c r="O179" s="85">
        <f t="shared" si="15"/>
        <v>6.6203443650663978</v>
      </c>
      <c r="P179" s="85">
        <f t="shared" si="16"/>
        <v>18.699167130129421</v>
      </c>
      <c r="Q179" s="85">
        <f t="shared" si="17"/>
        <v>1.2081746655641992</v>
      </c>
      <c r="R179" s="85">
        <f t="shared" si="18"/>
        <v>18.699167130129421</v>
      </c>
      <c r="S179" s="69">
        <v>0</v>
      </c>
      <c r="T179" s="132">
        <f t="shared" si="19"/>
        <v>10.481981011241492</v>
      </c>
      <c r="U179" s="57">
        <f t="shared" si="31"/>
        <v>0</v>
      </c>
      <c r="V179" s="69">
        <f t="shared" si="20"/>
        <v>1</v>
      </c>
      <c r="W179" s="69">
        <f t="shared" si="21"/>
        <v>0</v>
      </c>
      <c r="X179" s="67">
        <f t="shared" si="32"/>
        <v>1</v>
      </c>
      <c r="Y179" s="68">
        <f t="shared" si="33"/>
        <v>9999</v>
      </c>
      <c r="Z179" s="68">
        <f t="shared" si="34"/>
        <v>0</v>
      </c>
      <c r="AA179" s="68">
        <f t="shared" si="35"/>
        <v>9999</v>
      </c>
      <c r="AB179" s="117" t="str">
        <f t="shared" si="36"/>
        <v/>
      </c>
      <c r="AC179" s="117" t="str">
        <f t="shared" si="40"/>
        <v/>
      </c>
      <c r="AD179" s="117" t="str">
        <f t="shared" si="41"/>
        <v/>
      </c>
      <c r="AE179" s="117" t="str">
        <f t="shared" si="42"/>
        <v/>
      </c>
      <c r="AF179" s="117" t="str">
        <f t="shared" si="43"/>
        <v/>
      </c>
      <c r="AG179" s="133" t="str">
        <f t="shared" si="43"/>
        <v/>
      </c>
      <c r="AH179" s="117" t="str">
        <f t="shared" si="37"/>
        <v/>
      </c>
      <c r="AI179" s="117" t="str">
        <f t="shared" si="23"/>
        <v/>
      </c>
      <c r="AJ179" s="117" t="str">
        <f t="shared" si="24"/>
        <v/>
      </c>
      <c r="AK179" s="117" t="str">
        <f t="shared" si="25"/>
        <v/>
      </c>
      <c r="AL179" s="117" t="str">
        <f t="shared" si="26"/>
        <v/>
      </c>
      <c r="AM179" s="117" t="str">
        <f t="shared" si="38"/>
        <v/>
      </c>
      <c r="AN179" s="117" t="str">
        <f t="shared" si="39"/>
        <v/>
      </c>
      <c r="AO179" s="117" t="str">
        <f t="shared" si="27"/>
        <v/>
      </c>
      <c r="AP179" s="117" t="str">
        <f t="shared" si="28"/>
        <v/>
      </c>
      <c r="AQ179" s="117" t="str">
        <f t="shared" si="29"/>
        <v/>
      </c>
      <c r="AR179" s="133" t="str">
        <f t="shared" si="30"/>
        <v/>
      </c>
      <c r="AS179" s="69"/>
      <c r="AT179" s="69"/>
      <c r="AU179" s="69"/>
      <c r="AV179" s="65"/>
      <c r="AW179" s="65"/>
      <c r="AX179" s="65"/>
      <c r="AY179" s="65"/>
    </row>
    <row r="180" spans="1:51" x14ac:dyDescent="0.25">
      <c r="A180" s="2"/>
      <c r="B180" s="63">
        <v>32</v>
      </c>
      <c r="C180" s="55" t="s">
        <v>180</v>
      </c>
      <c r="D180" s="69">
        <v>14.7</v>
      </c>
      <c r="E180" s="69">
        <v>48</v>
      </c>
      <c r="F180" s="69">
        <v>3000</v>
      </c>
      <c r="G180" s="69">
        <v>4.62</v>
      </c>
      <c r="H180" s="69">
        <v>65</v>
      </c>
      <c r="I180" s="67">
        <v>35</v>
      </c>
      <c r="J180" s="85">
        <f t="shared" si="10"/>
        <v>22.262286307204718</v>
      </c>
      <c r="K180" s="85">
        <f t="shared" si="11"/>
        <v>23.470460972768919</v>
      </c>
      <c r="L180" s="85">
        <f t="shared" si="12"/>
        <v>1.2081746655641992</v>
      </c>
      <c r="M180" s="85">
        <f t="shared" si="13"/>
        <v>23.470460972768919</v>
      </c>
      <c r="N180" s="85">
        <f t="shared" si="14"/>
        <v>10.870648099498823</v>
      </c>
      <c r="O180" s="85">
        <f t="shared" si="15"/>
        <v>11.391638207705896</v>
      </c>
      <c r="P180" s="85">
        <f t="shared" si="16"/>
        <v>23.470460972768919</v>
      </c>
      <c r="Q180" s="85">
        <f t="shared" si="17"/>
        <v>1.2081746655641992</v>
      </c>
      <c r="R180" s="85">
        <f t="shared" si="18"/>
        <v>23.470460972768919</v>
      </c>
      <c r="S180" s="69">
        <v>0</v>
      </c>
      <c r="T180" s="132">
        <f t="shared" si="19"/>
        <v>10.838557043659137</v>
      </c>
      <c r="U180" s="57">
        <f t="shared" si="31"/>
        <v>1</v>
      </c>
      <c r="V180" s="69">
        <f t="shared" si="20"/>
        <v>1</v>
      </c>
      <c r="W180" s="69">
        <f t="shared" si="21"/>
        <v>1</v>
      </c>
      <c r="X180" s="67">
        <f t="shared" si="32"/>
        <v>1</v>
      </c>
      <c r="Y180" s="68">
        <f t="shared" si="33"/>
        <v>4.62</v>
      </c>
      <c r="Z180" s="68">
        <f t="shared" si="34"/>
        <v>0</v>
      </c>
      <c r="AA180" s="68">
        <f t="shared" si="35"/>
        <v>9999</v>
      </c>
      <c r="AB180" s="117" t="str">
        <f t="shared" si="36"/>
        <v/>
      </c>
      <c r="AC180" s="117" t="str">
        <f t="shared" si="40"/>
        <v/>
      </c>
      <c r="AD180" s="117" t="str">
        <f t="shared" si="41"/>
        <v/>
      </c>
      <c r="AE180" s="117" t="str">
        <f t="shared" si="42"/>
        <v/>
      </c>
      <c r="AF180" s="117" t="str">
        <f t="shared" si="43"/>
        <v/>
      </c>
      <c r="AG180" s="133" t="str">
        <f t="shared" si="43"/>
        <v/>
      </c>
      <c r="AH180" s="117" t="str">
        <f t="shared" si="37"/>
        <v/>
      </c>
      <c r="AI180" s="117" t="str">
        <f t="shared" si="23"/>
        <v/>
      </c>
      <c r="AJ180" s="117" t="str">
        <f t="shared" si="24"/>
        <v/>
      </c>
      <c r="AK180" s="117" t="str">
        <f t="shared" si="25"/>
        <v/>
      </c>
      <c r="AL180" s="117" t="str">
        <f t="shared" si="26"/>
        <v/>
      </c>
      <c r="AM180" s="117" t="str">
        <f t="shared" si="38"/>
        <v/>
      </c>
      <c r="AN180" s="117" t="str">
        <f t="shared" si="39"/>
        <v/>
      </c>
      <c r="AO180" s="117" t="str">
        <f t="shared" si="27"/>
        <v/>
      </c>
      <c r="AP180" s="117" t="str">
        <f t="shared" si="28"/>
        <v/>
      </c>
      <c r="AQ180" s="117" t="str">
        <f t="shared" si="29"/>
        <v/>
      </c>
      <c r="AR180" s="133" t="str">
        <f t="shared" si="30"/>
        <v/>
      </c>
      <c r="AS180" s="69"/>
      <c r="AT180" s="69"/>
      <c r="AU180" s="69"/>
      <c r="AV180" s="65"/>
      <c r="AW180" s="65"/>
      <c r="AX180" s="65"/>
      <c r="AY180" s="65"/>
    </row>
    <row r="181" spans="1:51" x14ac:dyDescent="0.25">
      <c r="A181" s="2"/>
      <c r="B181" s="63">
        <v>33</v>
      </c>
      <c r="C181" s="55" t="s">
        <v>183</v>
      </c>
      <c r="D181" s="125">
        <v>22.5</v>
      </c>
      <c r="E181" s="125">
        <v>66.5</v>
      </c>
      <c r="F181" s="125">
        <v>2000</v>
      </c>
      <c r="G181" s="125">
        <v>4.71</v>
      </c>
      <c r="H181" s="125">
        <v>90</v>
      </c>
      <c r="I181" s="126">
        <v>45</v>
      </c>
      <c r="J181" s="85">
        <f t="shared" ref="J181:J212" si="44">(E181/10^4+izr)*eps</f>
        <v>27.166116089917534</v>
      </c>
      <c r="K181" s="85">
        <f t="shared" ref="K181:K212" si="45">J181+mft</f>
        <v>28.374290755481734</v>
      </c>
      <c r="L181" s="85">
        <f t="shared" ref="L181:L212" si="46">mft</f>
        <v>1.2081746655641992</v>
      </c>
      <c r="M181" s="85">
        <f t="shared" ref="M181:M212" si="47">J181+mft</f>
        <v>28.374290755481734</v>
      </c>
      <c r="N181" s="85">
        <f t="shared" ref="N181:N212" si="48">mfw+mft</f>
        <v>10.870648099498823</v>
      </c>
      <c r="O181" s="85">
        <f t="shared" ref="O181:O212" si="49">ABS(mfw-J181+mft)</f>
        <v>16.295467990418707</v>
      </c>
      <c r="P181" s="85">
        <f t="shared" ref="P181:P212" si="50">J181+mft</f>
        <v>28.374290755481734</v>
      </c>
      <c r="Q181" s="85">
        <f t="shared" ref="Q181:Q212" si="51">mft</f>
        <v>1.2081746655641992</v>
      </c>
      <c r="R181" s="85">
        <f t="shared" ref="R181:R212" si="52">J181+mft</f>
        <v>28.374290755481734</v>
      </c>
      <c r="S181" s="69">
        <v>0</v>
      </c>
      <c r="T181" s="132">
        <f t="shared" ref="T181:T212" si="53">((K181^2*t.1+L181^2*t.2+M181^2*t.3+N181^2*t.4+O181^2*t.5+P181^2*t.6+Q181^2*t.7+R181^2*t.8)/tc)^0.5</f>
        <v>11.273145026610964</v>
      </c>
      <c r="U181" s="57">
        <f t="shared" si="31"/>
        <v>1</v>
      </c>
      <c r="V181" s="69">
        <f t="shared" ref="V181:V212" si="54">IF(nmax&lt;F181,1,0)</f>
        <v>0</v>
      </c>
      <c r="W181" s="69">
        <f t="shared" ref="W181:W212" si="55">IF(mop&lt;D181,1,0)</f>
        <v>1</v>
      </c>
      <c r="X181" s="67">
        <f t="shared" si="32"/>
        <v>1</v>
      </c>
      <c r="Y181" s="68">
        <f t="shared" si="33"/>
        <v>9999</v>
      </c>
      <c r="Z181" s="68">
        <f t="shared" si="34"/>
        <v>0</v>
      </c>
      <c r="AA181" s="68">
        <f t="shared" si="35"/>
        <v>9999</v>
      </c>
      <c r="AB181" s="117" t="str">
        <f t="shared" si="36"/>
        <v/>
      </c>
      <c r="AC181" s="117" t="str">
        <f t="shared" si="40"/>
        <v/>
      </c>
      <c r="AD181" s="117" t="str">
        <f t="shared" si="41"/>
        <v/>
      </c>
      <c r="AE181" s="117" t="str">
        <f t="shared" si="42"/>
        <v/>
      </c>
      <c r="AF181" s="117" t="str">
        <f t="shared" si="43"/>
        <v/>
      </c>
      <c r="AG181" s="133" t="str">
        <f t="shared" si="43"/>
        <v/>
      </c>
      <c r="AH181" s="117" t="str">
        <f t="shared" si="37"/>
        <v/>
      </c>
      <c r="AI181" s="117" t="str">
        <f t="shared" si="23"/>
        <v/>
      </c>
      <c r="AJ181" s="117" t="str">
        <f t="shared" si="24"/>
        <v/>
      </c>
      <c r="AK181" s="117" t="str">
        <f t="shared" si="25"/>
        <v/>
      </c>
      <c r="AL181" s="117" t="str">
        <f t="shared" si="26"/>
        <v/>
      </c>
      <c r="AM181" s="117" t="str">
        <f t="shared" si="38"/>
        <v/>
      </c>
      <c r="AN181" s="117" t="str">
        <f t="shared" si="39"/>
        <v/>
      </c>
      <c r="AO181" s="117" t="str">
        <f t="shared" si="27"/>
        <v/>
      </c>
      <c r="AP181" s="117" t="str">
        <f t="shared" si="28"/>
        <v/>
      </c>
      <c r="AQ181" s="117" t="str">
        <f t="shared" si="29"/>
        <v/>
      </c>
      <c r="AR181" s="133" t="str">
        <f t="shared" si="30"/>
        <v/>
      </c>
      <c r="AS181" s="69"/>
      <c r="AT181" s="69"/>
      <c r="AU181" s="69"/>
      <c r="AV181" s="65"/>
      <c r="AW181" s="65"/>
      <c r="AX181" s="65"/>
      <c r="AY181" s="65"/>
    </row>
    <row r="182" spans="1:51" x14ac:dyDescent="0.25">
      <c r="A182" s="2"/>
      <c r="B182" s="63">
        <v>34</v>
      </c>
      <c r="C182" s="55" t="s">
        <v>184</v>
      </c>
      <c r="D182" s="125">
        <v>10</v>
      </c>
      <c r="E182" s="125">
        <v>8.5</v>
      </c>
      <c r="F182" s="125">
        <v>4500</v>
      </c>
      <c r="G182" s="125">
        <v>4.71</v>
      </c>
      <c r="H182" s="125">
        <v>24</v>
      </c>
      <c r="I182" s="126">
        <v>1.5</v>
      </c>
      <c r="J182" s="85">
        <f t="shared" si="44"/>
        <v>11.791947041412485</v>
      </c>
      <c r="K182" s="85">
        <f t="shared" si="45"/>
        <v>13.000121706976683</v>
      </c>
      <c r="L182" s="85">
        <f t="shared" si="46"/>
        <v>1.2081746655641992</v>
      </c>
      <c r="M182" s="85">
        <f t="shared" si="47"/>
        <v>13.000121706976683</v>
      </c>
      <c r="N182" s="85">
        <f t="shared" si="48"/>
        <v>10.870648099498823</v>
      </c>
      <c r="O182" s="85">
        <f t="shared" si="49"/>
        <v>0.92129894191366168</v>
      </c>
      <c r="P182" s="85">
        <f t="shared" si="50"/>
        <v>13.000121706976683</v>
      </c>
      <c r="Q182" s="85">
        <f t="shared" si="51"/>
        <v>1.2081746655641992</v>
      </c>
      <c r="R182" s="85">
        <f t="shared" si="52"/>
        <v>13.000121706976683</v>
      </c>
      <c r="S182" s="69">
        <v>0</v>
      </c>
      <c r="T182" s="132">
        <f t="shared" si="53"/>
        <v>10.151353295188827</v>
      </c>
      <c r="U182" s="57">
        <f t="shared" si="31"/>
        <v>0</v>
      </c>
      <c r="V182" s="69">
        <f t="shared" si="54"/>
        <v>1</v>
      </c>
      <c r="W182" s="69">
        <f t="shared" si="55"/>
        <v>0</v>
      </c>
      <c r="X182" s="67">
        <f t="shared" si="32"/>
        <v>1</v>
      </c>
      <c r="Y182" s="68">
        <f t="shared" si="33"/>
        <v>9999</v>
      </c>
      <c r="Z182" s="68">
        <f t="shared" si="34"/>
        <v>0</v>
      </c>
      <c r="AA182" s="68">
        <f t="shared" si="35"/>
        <v>9999</v>
      </c>
      <c r="AB182" s="117" t="str">
        <f t="shared" si="36"/>
        <v/>
      </c>
      <c r="AC182" s="117" t="str">
        <f t="shared" si="40"/>
        <v/>
      </c>
      <c r="AD182" s="117" t="str">
        <f t="shared" si="41"/>
        <v/>
      </c>
      <c r="AE182" s="117" t="str">
        <f t="shared" si="42"/>
        <v/>
      </c>
      <c r="AF182" s="117" t="str">
        <f t="shared" si="43"/>
        <v/>
      </c>
      <c r="AG182" s="133" t="str">
        <f t="shared" si="43"/>
        <v/>
      </c>
      <c r="AH182" s="117" t="str">
        <f t="shared" si="37"/>
        <v/>
      </c>
      <c r="AI182" s="117" t="str">
        <f t="shared" si="23"/>
        <v/>
      </c>
      <c r="AJ182" s="117" t="str">
        <f t="shared" si="24"/>
        <v/>
      </c>
      <c r="AK182" s="117" t="str">
        <f t="shared" si="25"/>
        <v/>
      </c>
      <c r="AL182" s="117" t="str">
        <f t="shared" si="26"/>
        <v/>
      </c>
      <c r="AM182" s="117" t="str">
        <f t="shared" si="38"/>
        <v/>
      </c>
      <c r="AN182" s="117" t="str">
        <f t="shared" si="39"/>
        <v/>
      </c>
      <c r="AO182" s="117" t="str">
        <f t="shared" si="27"/>
        <v/>
      </c>
      <c r="AP182" s="117" t="str">
        <f t="shared" si="28"/>
        <v/>
      </c>
      <c r="AQ182" s="117" t="str">
        <f t="shared" si="29"/>
        <v/>
      </c>
      <c r="AR182" s="133" t="str">
        <f t="shared" si="30"/>
        <v/>
      </c>
      <c r="AS182" s="69"/>
      <c r="AT182" s="69"/>
      <c r="AU182" s="69"/>
      <c r="AV182" s="65"/>
      <c r="AW182" s="65"/>
      <c r="AX182" s="65"/>
      <c r="AY182" s="65"/>
    </row>
    <row r="183" spans="1:51" x14ac:dyDescent="0.25">
      <c r="A183" s="2"/>
      <c r="B183" s="63">
        <v>35</v>
      </c>
      <c r="C183" s="55" t="s">
        <v>181</v>
      </c>
      <c r="D183" s="69">
        <v>23</v>
      </c>
      <c r="E183" s="69">
        <v>99</v>
      </c>
      <c r="F183" s="69">
        <v>2000</v>
      </c>
      <c r="G183" s="69">
        <v>4.82</v>
      </c>
      <c r="H183" s="69">
        <v>80</v>
      </c>
      <c r="I183" s="67">
        <v>40</v>
      </c>
      <c r="J183" s="85">
        <f t="shared" si="44"/>
        <v>35.780952194683302</v>
      </c>
      <c r="K183" s="85">
        <f t="shared" si="45"/>
        <v>36.989126860247502</v>
      </c>
      <c r="L183" s="85">
        <f t="shared" si="46"/>
        <v>1.2081746655641992</v>
      </c>
      <c r="M183" s="85">
        <f t="shared" si="47"/>
        <v>36.989126860247502</v>
      </c>
      <c r="N183" s="85">
        <f t="shared" si="48"/>
        <v>10.870648099498823</v>
      </c>
      <c r="O183" s="85">
        <f t="shared" si="49"/>
        <v>24.910304095184479</v>
      </c>
      <c r="P183" s="85">
        <f t="shared" si="50"/>
        <v>36.989126860247502</v>
      </c>
      <c r="Q183" s="85">
        <f t="shared" si="51"/>
        <v>1.2081746655641992</v>
      </c>
      <c r="R183" s="85">
        <f t="shared" si="52"/>
        <v>36.989126860247502</v>
      </c>
      <c r="S183" s="69">
        <v>0</v>
      </c>
      <c r="T183" s="132">
        <f t="shared" si="53"/>
        <v>12.18087191807466</v>
      </c>
      <c r="U183" s="57">
        <f t="shared" si="31"/>
        <v>1</v>
      </c>
      <c r="V183" s="69">
        <f t="shared" si="54"/>
        <v>0</v>
      </c>
      <c r="W183" s="69">
        <f t="shared" si="55"/>
        <v>1</v>
      </c>
      <c r="X183" s="67">
        <f t="shared" si="32"/>
        <v>1</v>
      </c>
      <c r="Y183" s="68">
        <f t="shared" si="33"/>
        <v>9999</v>
      </c>
      <c r="Z183" s="68">
        <f t="shared" si="34"/>
        <v>0</v>
      </c>
      <c r="AA183" s="68">
        <f t="shared" si="35"/>
        <v>9999</v>
      </c>
      <c r="AB183" s="117" t="str">
        <f t="shared" si="36"/>
        <v/>
      </c>
      <c r="AC183" s="117" t="str">
        <f t="shared" si="40"/>
        <v/>
      </c>
      <c r="AD183" s="117" t="str">
        <f t="shared" si="41"/>
        <v/>
      </c>
      <c r="AE183" s="117" t="str">
        <f t="shared" si="42"/>
        <v/>
      </c>
      <c r="AF183" s="117" t="str">
        <f t="shared" si="43"/>
        <v/>
      </c>
      <c r="AG183" s="133" t="str">
        <f t="shared" si="43"/>
        <v/>
      </c>
      <c r="AH183" s="117" t="str">
        <f t="shared" si="37"/>
        <v/>
      </c>
      <c r="AI183" s="117" t="str">
        <f t="shared" si="23"/>
        <v/>
      </c>
      <c r="AJ183" s="117" t="str">
        <f t="shared" si="24"/>
        <v/>
      </c>
      <c r="AK183" s="117" t="str">
        <f t="shared" si="25"/>
        <v/>
      </c>
      <c r="AL183" s="117" t="str">
        <f t="shared" si="26"/>
        <v/>
      </c>
      <c r="AM183" s="117" t="str">
        <f t="shared" si="38"/>
        <v/>
      </c>
      <c r="AN183" s="117" t="str">
        <f t="shared" si="39"/>
        <v/>
      </c>
      <c r="AO183" s="117" t="str">
        <f t="shared" si="27"/>
        <v/>
      </c>
      <c r="AP183" s="117" t="str">
        <f t="shared" si="28"/>
        <v/>
      </c>
      <c r="AQ183" s="117" t="str">
        <f t="shared" si="29"/>
        <v/>
      </c>
      <c r="AR183" s="133" t="str">
        <f t="shared" si="30"/>
        <v/>
      </c>
      <c r="AS183" s="69"/>
      <c r="AT183" s="69"/>
      <c r="AU183" s="69"/>
      <c r="AV183" s="65"/>
      <c r="AW183" s="65"/>
      <c r="AX183" s="65"/>
      <c r="AY183" s="65"/>
    </row>
    <row r="184" spans="1:51" x14ac:dyDescent="0.25">
      <c r="A184" s="2"/>
      <c r="B184" s="63">
        <v>36</v>
      </c>
      <c r="C184" s="55" t="s">
        <v>185</v>
      </c>
      <c r="D184" s="125">
        <v>10.5</v>
      </c>
      <c r="E184" s="125">
        <v>48</v>
      </c>
      <c r="F184" s="125">
        <v>4000</v>
      </c>
      <c r="G184" s="125">
        <v>5.03</v>
      </c>
      <c r="H184" s="125">
        <v>65</v>
      </c>
      <c r="I184" s="126">
        <v>35</v>
      </c>
      <c r="J184" s="85">
        <f t="shared" si="44"/>
        <v>22.262286307204718</v>
      </c>
      <c r="K184" s="85">
        <f t="shared" si="45"/>
        <v>23.470460972768919</v>
      </c>
      <c r="L184" s="85">
        <f t="shared" si="46"/>
        <v>1.2081746655641992</v>
      </c>
      <c r="M184" s="85">
        <f t="shared" si="47"/>
        <v>23.470460972768919</v>
      </c>
      <c r="N184" s="85">
        <f t="shared" si="48"/>
        <v>10.870648099498823</v>
      </c>
      <c r="O184" s="85">
        <f t="shared" si="49"/>
        <v>11.391638207705896</v>
      </c>
      <c r="P184" s="85">
        <f t="shared" si="50"/>
        <v>23.470460972768919</v>
      </c>
      <c r="Q184" s="85">
        <f t="shared" si="51"/>
        <v>1.2081746655641992</v>
      </c>
      <c r="R184" s="85">
        <f t="shared" si="52"/>
        <v>23.470460972768919</v>
      </c>
      <c r="S184" s="69">
        <v>0</v>
      </c>
      <c r="T184" s="132">
        <f t="shared" si="53"/>
        <v>10.838557043659137</v>
      </c>
      <c r="U184" s="57">
        <f t="shared" si="31"/>
        <v>0</v>
      </c>
      <c r="V184" s="69">
        <f t="shared" si="54"/>
        <v>1</v>
      </c>
      <c r="W184" s="69">
        <f t="shared" si="55"/>
        <v>0</v>
      </c>
      <c r="X184" s="67">
        <f t="shared" si="32"/>
        <v>1</v>
      </c>
      <c r="Y184" s="68">
        <f t="shared" si="33"/>
        <v>9999</v>
      </c>
      <c r="Z184" s="68">
        <f t="shared" si="34"/>
        <v>0</v>
      </c>
      <c r="AA184" s="68">
        <f t="shared" si="35"/>
        <v>9999</v>
      </c>
      <c r="AB184" s="117" t="str">
        <f t="shared" si="36"/>
        <v/>
      </c>
      <c r="AC184" s="117" t="str">
        <f t="shared" si="40"/>
        <v/>
      </c>
      <c r="AD184" s="117" t="str">
        <f t="shared" si="41"/>
        <v/>
      </c>
      <c r="AE184" s="117" t="str">
        <f t="shared" si="42"/>
        <v/>
      </c>
      <c r="AF184" s="117" t="str">
        <f t="shared" si="43"/>
        <v/>
      </c>
      <c r="AG184" s="133" t="str">
        <f t="shared" si="43"/>
        <v/>
      </c>
      <c r="AH184" s="117" t="str">
        <f t="shared" si="37"/>
        <v/>
      </c>
      <c r="AI184" s="117" t="str">
        <f t="shared" si="23"/>
        <v/>
      </c>
      <c r="AJ184" s="117" t="str">
        <f t="shared" si="24"/>
        <v/>
      </c>
      <c r="AK184" s="117" t="str">
        <f t="shared" si="25"/>
        <v/>
      </c>
      <c r="AL184" s="117" t="str">
        <f t="shared" si="26"/>
        <v/>
      </c>
      <c r="AM184" s="117" t="str">
        <f t="shared" si="38"/>
        <v/>
      </c>
      <c r="AN184" s="117" t="str">
        <f t="shared" si="39"/>
        <v/>
      </c>
      <c r="AO184" s="117" t="str">
        <f t="shared" si="27"/>
        <v/>
      </c>
      <c r="AP184" s="117" t="str">
        <f t="shared" si="28"/>
        <v/>
      </c>
      <c r="AQ184" s="117" t="str">
        <f t="shared" si="29"/>
        <v/>
      </c>
      <c r="AR184" s="133" t="str">
        <f t="shared" si="30"/>
        <v/>
      </c>
      <c r="AS184" s="69"/>
      <c r="AT184" s="69"/>
      <c r="AU184" s="69"/>
      <c r="AV184" s="65"/>
      <c r="AW184" s="65"/>
      <c r="AX184" s="65"/>
      <c r="AY184" s="65"/>
    </row>
    <row r="185" spans="1:51" x14ac:dyDescent="0.25">
      <c r="A185" s="2"/>
      <c r="B185" s="63">
        <v>37</v>
      </c>
      <c r="C185" s="55" t="s">
        <v>185</v>
      </c>
      <c r="D185" s="69">
        <v>6.5</v>
      </c>
      <c r="E185" s="69">
        <v>48</v>
      </c>
      <c r="F185" s="69">
        <v>4000</v>
      </c>
      <c r="G185" s="69">
        <v>5.03</v>
      </c>
      <c r="H185" s="69">
        <v>65</v>
      </c>
      <c r="I185" s="67">
        <v>35</v>
      </c>
      <c r="J185" s="85">
        <f t="shared" si="44"/>
        <v>22.262286307204718</v>
      </c>
      <c r="K185" s="85">
        <f t="shared" si="45"/>
        <v>23.470460972768919</v>
      </c>
      <c r="L185" s="85">
        <f t="shared" si="46"/>
        <v>1.2081746655641992</v>
      </c>
      <c r="M185" s="85">
        <f t="shared" si="47"/>
        <v>23.470460972768919</v>
      </c>
      <c r="N185" s="85">
        <f t="shared" si="48"/>
        <v>10.870648099498823</v>
      </c>
      <c r="O185" s="85">
        <f t="shared" si="49"/>
        <v>11.391638207705896</v>
      </c>
      <c r="P185" s="85">
        <f t="shared" si="50"/>
        <v>23.470460972768919</v>
      </c>
      <c r="Q185" s="85">
        <f t="shared" si="51"/>
        <v>1.2081746655641992</v>
      </c>
      <c r="R185" s="85">
        <f t="shared" si="52"/>
        <v>23.470460972768919</v>
      </c>
      <c r="S185" s="69">
        <v>0</v>
      </c>
      <c r="T185" s="132">
        <f t="shared" si="53"/>
        <v>10.838557043659137</v>
      </c>
      <c r="U185" s="57">
        <f t="shared" si="31"/>
        <v>0</v>
      </c>
      <c r="V185" s="69">
        <f t="shared" si="54"/>
        <v>1</v>
      </c>
      <c r="W185" s="69">
        <f t="shared" si="55"/>
        <v>0</v>
      </c>
      <c r="X185" s="67">
        <f t="shared" si="32"/>
        <v>1</v>
      </c>
      <c r="Y185" s="68">
        <f t="shared" si="33"/>
        <v>9999</v>
      </c>
      <c r="Z185" s="68">
        <f t="shared" si="34"/>
        <v>0</v>
      </c>
      <c r="AA185" s="68">
        <f t="shared" si="35"/>
        <v>9999</v>
      </c>
      <c r="AB185" s="117" t="str">
        <f t="shared" si="36"/>
        <v/>
      </c>
      <c r="AC185" s="117" t="str">
        <f t="shared" si="40"/>
        <v/>
      </c>
      <c r="AD185" s="117" t="str">
        <f t="shared" si="41"/>
        <v/>
      </c>
      <c r="AE185" s="117" t="str">
        <f t="shared" si="42"/>
        <v/>
      </c>
      <c r="AF185" s="117" t="str">
        <f t="shared" si="43"/>
        <v/>
      </c>
      <c r="AG185" s="133" t="str">
        <f t="shared" si="43"/>
        <v/>
      </c>
      <c r="AH185" s="117" t="str">
        <f t="shared" si="37"/>
        <v/>
      </c>
      <c r="AI185" s="117" t="str">
        <f t="shared" si="23"/>
        <v/>
      </c>
      <c r="AJ185" s="117" t="str">
        <f t="shared" si="24"/>
        <v/>
      </c>
      <c r="AK185" s="117" t="str">
        <f t="shared" si="25"/>
        <v/>
      </c>
      <c r="AL185" s="117" t="str">
        <f t="shared" si="26"/>
        <v/>
      </c>
      <c r="AM185" s="117" t="str">
        <f t="shared" si="38"/>
        <v/>
      </c>
      <c r="AN185" s="117" t="str">
        <f t="shared" si="39"/>
        <v/>
      </c>
      <c r="AO185" s="117" t="str">
        <f t="shared" si="27"/>
        <v/>
      </c>
      <c r="AP185" s="117" t="str">
        <f t="shared" si="28"/>
        <v/>
      </c>
      <c r="AQ185" s="117" t="str">
        <f t="shared" si="29"/>
        <v/>
      </c>
      <c r="AR185" s="133" t="str">
        <f t="shared" si="30"/>
        <v/>
      </c>
      <c r="AS185" s="69"/>
      <c r="AT185" s="69"/>
      <c r="AU185" s="69"/>
      <c r="AV185" s="65"/>
      <c r="AW185" s="65"/>
      <c r="AX185" s="65"/>
      <c r="AY185" s="65"/>
    </row>
    <row r="186" spans="1:51" x14ac:dyDescent="0.25">
      <c r="A186" s="2"/>
      <c r="B186" s="63">
        <v>38</v>
      </c>
      <c r="C186" s="55" t="s">
        <v>186</v>
      </c>
      <c r="D186" s="125">
        <v>16.100000000000001</v>
      </c>
      <c r="E186" s="125">
        <v>13</v>
      </c>
      <c r="F186" s="125">
        <v>3000</v>
      </c>
      <c r="G186" s="125">
        <v>5.0599999999999996</v>
      </c>
      <c r="H186" s="125">
        <v>38</v>
      </c>
      <c r="I186" s="126">
        <v>1.5</v>
      </c>
      <c r="J186" s="85">
        <f t="shared" si="44"/>
        <v>12.984770502072362</v>
      </c>
      <c r="K186" s="85">
        <f t="shared" si="45"/>
        <v>14.192945167636561</v>
      </c>
      <c r="L186" s="85">
        <f t="shared" si="46"/>
        <v>1.2081746655641992</v>
      </c>
      <c r="M186" s="85">
        <f t="shared" si="47"/>
        <v>14.192945167636561</v>
      </c>
      <c r="N186" s="85">
        <f t="shared" si="48"/>
        <v>10.870648099498823</v>
      </c>
      <c r="O186" s="85">
        <f t="shared" si="49"/>
        <v>2.114122402573539</v>
      </c>
      <c r="P186" s="85">
        <f t="shared" si="50"/>
        <v>14.192945167636561</v>
      </c>
      <c r="Q186" s="85">
        <f t="shared" si="51"/>
        <v>1.2081746655641992</v>
      </c>
      <c r="R186" s="85">
        <f t="shared" si="52"/>
        <v>14.192945167636561</v>
      </c>
      <c r="S186" s="69">
        <v>0</v>
      </c>
      <c r="T186" s="132">
        <f t="shared" si="53"/>
        <v>10.211481925913224</v>
      </c>
      <c r="U186" s="57">
        <f t="shared" si="31"/>
        <v>1</v>
      </c>
      <c r="V186" s="69">
        <f t="shared" si="54"/>
        <v>1</v>
      </c>
      <c r="W186" s="69">
        <f t="shared" si="55"/>
        <v>1</v>
      </c>
      <c r="X186" s="67">
        <f t="shared" si="32"/>
        <v>1</v>
      </c>
      <c r="Y186" s="68">
        <f t="shared" si="33"/>
        <v>5.0599999999999996</v>
      </c>
      <c r="Z186" s="68">
        <f t="shared" si="34"/>
        <v>0</v>
      </c>
      <c r="AA186" s="68">
        <f t="shared" si="35"/>
        <v>9999</v>
      </c>
      <c r="AB186" s="117" t="str">
        <f t="shared" si="36"/>
        <v/>
      </c>
      <c r="AC186" s="117" t="str">
        <f t="shared" si="40"/>
        <v/>
      </c>
      <c r="AD186" s="117" t="str">
        <f t="shared" si="41"/>
        <v/>
      </c>
      <c r="AE186" s="117" t="str">
        <f t="shared" si="42"/>
        <v/>
      </c>
      <c r="AF186" s="117" t="str">
        <f t="shared" si="43"/>
        <v/>
      </c>
      <c r="AG186" s="133" t="str">
        <f t="shared" si="43"/>
        <v/>
      </c>
      <c r="AH186" s="117" t="str">
        <f t="shared" si="37"/>
        <v/>
      </c>
      <c r="AI186" s="117" t="str">
        <f t="shared" si="23"/>
        <v/>
      </c>
      <c r="AJ186" s="117" t="str">
        <f t="shared" si="24"/>
        <v/>
      </c>
      <c r="AK186" s="117" t="str">
        <f t="shared" si="25"/>
        <v/>
      </c>
      <c r="AL186" s="117" t="str">
        <f t="shared" si="26"/>
        <v/>
      </c>
      <c r="AM186" s="117" t="str">
        <f t="shared" si="38"/>
        <v/>
      </c>
      <c r="AN186" s="117" t="str">
        <f t="shared" si="39"/>
        <v/>
      </c>
      <c r="AO186" s="117" t="str">
        <f t="shared" si="27"/>
        <v/>
      </c>
      <c r="AP186" s="117" t="str">
        <f t="shared" si="28"/>
        <v/>
      </c>
      <c r="AQ186" s="117" t="str">
        <f t="shared" si="29"/>
        <v/>
      </c>
      <c r="AR186" s="133" t="str">
        <f t="shared" si="30"/>
        <v/>
      </c>
      <c r="AS186" s="69"/>
      <c r="AT186" s="69"/>
      <c r="AU186" s="69"/>
      <c r="AV186" s="65"/>
      <c r="AW186" s="65"/>
      <c r="AX186" s="65"/>
      <c r="AY186" s="65"/>
    </row>
    <row r="187" spans="1:51" x14ac:dyDescent="0.25">
      <c r="A187" s="2"/>
      <c r="B187" s="63">
        <v>39</v>
      </c>
      <c r="C187" s="55" t="s">
        <v>187</v>
      </c>
      <c r="D187" s="125">
        <v>18.5</v>
      </c>
      <c r="E187" s="125">
        <v>66.5</v>
      </c>
      <c r="F187" s="125">
        <v>3000</v>
      </c>
      <c r="G187" s="125">
        <v>5.81</v>
      </c>
      <c r="H187" s="125">
        <v>90</v>
      </c>
      <c r="I187" s="126">
        <v>45</v>
      </c>
      <c r="J187" s="85">
        <f t="shared" si="44"/>
        <v>27.166116089917534</v>
      </c>
      <c r="K187" s="85">
        <f t="shared" si="45"/>
        <v>28.374290755481734</v>
      </c>
      <c r="L187" s="85">
        <f t="shared" si="46"/>
        <v>1.2081746655641992</v>
      </c>
      <c r="M187" s="85">
        <f t="shared" si="47"/>
        <v>28.374290755481734</v>
      </c>
      <c r="N187" s="85">
        <f t="shared" si="48"/>
        <v>10.870648099498823</v>
      </c>
      <c r="O187" s="85">
        <f t="shared" si="49"/>
        <v>16.295467990418707</v>
      </c>
      <c r="P187" s="85">
        <f t="shared" si="50"/>
        <v>28.374290755481734</v>
      </c>
      <c r="Q187" s="85">
        <f t="shared" si="51"/>
        <v>1.2081746655641992</v>
      </c>
      <c r="R187" s="85">
        <f t="shared" si="52"/>
        <v>28.374290755481734</v>
      </c>
      <c r="S187" s="69">
        <v>0</v>
      </c>
      <c r="T187" s="132">
        <f t="shared" si="53"/>
        <v>11.273145026610964</v>
      </c>
      <c r="U187" s="57">
        <f t="shared" si="31"/>
        <v>1</v>
      </c>
      <c r="V187" s="69">
        <f t="shared" si="54"/>
        <v>1</v>
      </c>
      <c r="W187" s="69">
        <f t="shared" si="55"/>
        <v>1</v>
      </c>
      <c r="X187" s="67">
        <f t="shared" si="32"/>
        <v>1</v>
      </c>
      <c r="Y187" s="68">
        <f t="shared" si="33"/>
        <v>5.81</v>
      </c>
      <c r="Z187" s="68">
        <f t="shared" si="34"/>
        <v>0</v>
      </c>
      <c r="AA187" s="68">
        <f t="shared" si="35"/>
        <v>9999</v>
      </c>
      <c r="AB187" s="117" t="str">
        <f t="shared" si="36"/>
        <v/>
      </c>
      <c r="AC187" s="117" t="str">
        <f t="shared" si="40"/>
        <v/>
      </c>
      <c r="AD187" s="117" t="str">
        <f t="shared" si="41"/>
        <v/>
      </c>
      <c r="AE187" s="117" t="str">
        <f t="shared" si="42"/>
        <v/>
      </c>
      <c r="AF187" s="117" t="str">
        <f t="shared" si="43"/>
        <v/>
      </c>
      <c r="AG187" s="133" t="str">
        <f t="shared" si="43"/>
        <v/>
      </c>
      <c r="AH187" s="117" t="str">
        <f t="shared" si="37"/>
        <v/>
      </c>
      <c r="AI187" s="117" t="str">
        <f t="shared" si="23"/>
        <v/>
      </c>
      <c r="AJ187" s="117" t="str">
        <f t="shared" si="24"/>
        <v/>
      </c>
      <c r="AK187" s="117" t="str">
        <f t="shared" si="25"/>
        <v/>
      </c>
      <c r="AL187" s="117" t="str">
        <f t="shared" si="26"/>
        <v/>
      </c>
      <c r="AM187" s="117" t="str">
        <f t="shared" si="38"/>
        <v/>
      </c>
      <c r="AN187" s="117" t="str">
        <f t="shared" si="39"/>
        <v/>
      </c>
      <c r="AO187" s="117" t="str">
        <f t="shared" si="27"/>
        <v/>
      </c>
      <c r="AP187" s="117" t="str">
        <f t="shared" si="28"/>
        <v/>
      </c>
      <c r="AQ187" s="117" t="str">
        <f t="shared" si="29"/>
        <v/>
      </c>
      <c r="AR187" s="133" t="str">
        <f t="shared" si="30"/>
        <v/>
      </c>
      <c r="AS187" s="69"/>
      <c r="AT187" s="69"/>
      <c r="AU187" s="69"/>
      <c r="AV187" s="65"/>
      <c r="AW187" s="65"/>
      <c r="AX187" s="65"/>
      <c r="AY187" s="65"/>
    </row>
    <row r="188" spans="1:51" x14ac:dyDescent="0.25">
      <c r="A188" s="2"/>
      <c r="B188" s="63">
        <v>40</v>
      </c>
      <c r="C188" s="55" t="s">
        <v>187</v>
      </c>
      <c r="D188" s="69">
        <v>12</v>
      </c>
      <c r="E188" s="69">
        <v>66.5</v>
      </c>
      <c r="F188" s="69">
        <v>3500</v>
      </c>
      <c r="G188" s="69">
        <v>6</v>
      </c>
      <c r="H188" s="69">
        <v>90</v>
      </c>
      <c r="I188" s="67">
        <v>45</v>
      </c>
      <c r="J188" s="85">
        <f t="shared" si="44"/>
        <v>27.166116089917534</v>
      </c>
      <c r="K188" s="85">
        <f t="shared" si="45"/>
        <v>28.374290755481734</v>
      </c>
      <c r="L188" s="85">
        <f t="shared" si="46"/>
        <v>1.2081746655641992</v>
      </c>
      <c r="M188" s="85">
        <f t="shared" si="47"/>
        <v>28.374290755481734</v>
      </c>
      <c r="N188" s="85">
        <f t="shared" si="48"/>
        <v>10.870648099498823</v>
      </c>
      <c r="O188" s="85">
        <f t="shared" si="49"/>
        <v>16.295467990418707</v>
      </c>
      <c r="P188" s="85">
        <f t="shared" si="50"/>
        <v>28.374290755481734</v>
      </c>
      <c r="Q188" s="85">
        <f t="shared" si="51"/>
        <v>1.2081746655641992</v>
      </c>
      <c r="R188" s="85">
        <f t="shared" si="52"/>
        <v>28.374290755481734</v>
      </c>
      <c r="S188" s="69">
        <v>0</v>
      </c>
      <c r="T188" s="132">
        <f t="shared" si="53"/>
        <v>11.273145026610964</v>
      </c>
      <c r="U188" s="57">
        <f t="shared" si="31"/>
        <v>1</v>
      </c>
      <c r="V188" s="69">
        <f t="shared" si="54"/>
        <v>1</v>
      </c>
      <c r="W188" s="69">
        <f t="shared" si="55"/>
        <v>1</v>
      </c>
      <c r="X188" s="67">
        <f t="shared" si="32"/>
        <v>1</v>
      </c>
      <c r="Y188" s="68">
        <f t="shared" si="33"/>
        <v>6</v>
      </c>
      <c r="Z188" s="68">
        <f t="shared" si="34"/>
        <v>0</v>
      </c>
      <c r="AA188" s="68">
        <f t="shared" si="35"/>
        <v>9999</v>
      </c>
      <c r="AB188" s="117" t="str">
        <f t="shared" si="36"/>
        <v/>
      </c>
      <c r="AC188" s="117" t="str">
        <f t="shared" si="40"/>
        <v/>
      </c>
      <c r="AD188" s="117" t="str">
        <f t="shared" si="41"/>
        <v/>
      </c>
      <c r="AE188" s="117" t="str">
        <f t="shared" si="42"/>
        <v/>
      </c>
      <c r="AF188" s="117" t="str">
        <f t="shared" si="43"/>
        <v/>
      </c>
      <c r="AG188" s="133" t="str">
        <f t="shared" si="43"/>
        <v/>
      </c>
      <c r="AH188" s="117" t="str">
        <f t="shared" si="37"/>
        <v/>
      </c>
      <c r="AI188" s="117" t="str">
        <f t="shared" si="23"/>
        <v/>
      </c>
      <c r="AJ188" s="117" t="str">
        <f t="shared" si="24"/>
        <v/>
      </c>
      <c r="AK188" s="117" t="str">
        <f t="shared" si="25"/>
        <v/>
      </c>
      <c r="AL188" s="117" t="str">
        <f t="shared" si="26"/>
        <v/>
      </c>
      <c r="AM188" s="117" t="str">
        <f t="shared" si="38"/>
        <v/>
      </c>
      <c r="AN188" s="117" t="str">
        <f t="shared" si="39"/>
        <v/>
      </c>
      <c r="AO188" s="117" t="str">
        <f t="shared" si="27"/>
        <v/>
      </c>
      <c r="AP188" s="117" t="str">
        <f t="shared" si="28"/>
        <v/>
      </c>
      <c r="AQ188" s="117" t="str">
        <f t="shared" si="29"/>
        <v/>
      </c>
      <c r="AR188" s="133" t="str">
        <f t="shared" si="30"/>
        <v/>
      </c>
      <c r="AS188" s="69"/>
      <c r="AT188" s="69"/>
      <c r="AU188" s="69"/>
      <c r="AV188" s="65"/>
      <c r="AW188" s="65"/>
      <c r="AX188" s="65"/>
      <c r="AY188" s="65"/>
    </row>
    <row r="189" spans="1:51" x14ac:dyDescent="0.25">
      <c r="A189" s="2"/>
      <c r="B189" s="63">
        <v>41</v>
      </c>
      <c r="C189" s="55" t="s">
        <v>188</v>
      </c>
      <c r="D189" s="125">
        <v>19.5</v>
      </c>
      <c r="E189" s="125">
        <v>99</v>
      </c>
      <c r="F189" s="125">
        <v>3000</v>
      </c>
      <c r="G189" s="125">
        <v>6.13</v>
      </c>
      <c r="H189" s="125">
        <v>80</v>
      </c>
      <c r="I189" s="126">
        <v>40</v>
      </c>
      <c r="J189" s="85">
        <f t="shared" si="44"/>
        <v>35.780952194683302</v>
      </c>
      <c r="K189" s="85">
        <f t="shared" si="45"/>
        <v>36.989126860247502</v>
      </c>
      <c r="L189" s="85">
        <f t="shared" si="46"/>
        <v>1.2081746655641992</v>
      </c>
      <c r="M189" s="85">
        <f t="shared" si="47"/>
        <v>36.989126860247502</v>
      </c>
      <c r="N189" s="85">
        <f t="shared" si="48"/>
        <v>10.870648099498823</v>
      </c>
      <c r="O189" s="85">
        <f t="shared" si="49"/>
        <v>24.910304095184479</v>
      </c>
      <c r="P189" s="85">
        <f t="shared" si="50"/>
        <v>36.989126860247502</v>
      </c>
      <c r="Q189" s="85">
        <f t="shared" si="51"/>
        <v>1.2081746655641992</v>
      </c>
      <c r="R189" s="85">
        <f t="shared" si="52"/>
        <v>36.989126860247502</v>
      </c>
      <c r="S189" s="69">
        <v>0</v>
      </c>
      <c r="T189" s="132">
        <f t="shared" si="53"/>
        <v>12.18087191807466</v>
      </c>
      <c r="U189" s="57">
        <f t="shared" si="31"/>
        <v>1</v>
      </c>
      <c r="V189" s="69">
        <f t="shared" si="54"/>
        <v>1</v>
      </c>
      <c r="W189" s="69">
        <f t="shared" si="55"/>
        <v>1</v>
      </c>
      <c r="X189" s="67">
        <f t="shared" si="32"/>
        <v>1</v>
      </c>
      <c r="Y189" s="68">
        <f t="shared" si="33"/>
        <v>6.13</v>
      </c>
      <c r="Z189" s="68">
        <f t="shared" si="34"/>
        <v>0</v>
      </c>
      <c r="AA189" s="68">
        <f t="shared" si="35"/>
        <v>9999</v>
      </c>
      <c r="AB189" s="117" t="str">
        <f t="shared" si="36"/>
        <v/>
      </c>
      <c r="AC189" s="117" t="str">
        <f t="shared" si="40"/>
        <v/>
      </c>
      <c r="AD189" s="117" t="str">
        <f t="shared" si="41"/>
        <v/>
      </c>
      <c r="AE189" s="117" t="str">
        <f t="shared" si="42"/>
        <v/>
      </c>
      <c r="AF189" s="117" t="str">
        <f t="shared" si="43"/>
        <v/>
      </c>
      <c r="AG189" s="133" t="str">
        <f t="shared" si="43"/>
        <v/>
      </c>
      <c r="AH189" s="117" t="str">
        <f t="shared" si="37"/>
        <v/>
      </c>
      <c r="AI189" s="117" t="str">
        <f t="shared" si="23"/>
        <v/>
      </c>
      <c r="AJ189" s="117" t="str">
        <f t="shared" si="24"/>
        <v/>
      </c>
      <c r="AK189" s="117" t="str">
        <f t="shared" si="25"/>
        <v/>
      </c>
      <c r="AL189" s="117" t="str">
        <f t="shared" si="26"/>
        <v/>
      </c>
      <c r="AM189" s="117" t="str">
        <f t="shared" si="38"/>
        <v/>
      </c>
      <c r="AN189" s="117" t="str">
        <f t="shared" si="39"/>
        <v/>
      </c>
      <c r="AO189" s="117" t="str">
        <f t="shared" si="27"/>
        <v/>
      </c>
      <c r="AP189" s="117" t="str">
        <f t="shared" si="28"/>
        <v/>
      </c>
      <c r="AQ189" s="117" t="str">
        <f t="shared" si="29"/>
        <v/>
      </c>
      <c r="AR189" s="133" t="str">
        <f t="shared" si="30"/>
        <v/>
      </c>
      <c r="AS189" s="69"/>
      <c r="AT189" s="69"/>
      <c r="AU189" s="69"/>
      <c r="AV189" s="65"/>
      <c r="AW189" s="65"/>
      <c r="AX189" s="65"/>
      <c r="AY189" s="65"/>
    </row>
    <row r="190" spans="1:51" x14ac:dyDescent="0.25">
      <c r="A190" s="2"/>
      <c r="B190" s="63">
        <v>42</v>
      </c>
      <c r="C190" s="55" t="s">
        <v>184</v>
      </c>
      <c r="D190" s="69">
        <v>9.8000000000000007</v>
      </c>
      <c r="E190" s="69">
        <v>8.5</v>
      </c>
      <c r="F190" s="69">
        <v>6000</v>
      </c>
      <c r="G190" s="69">
        <v>6.16</v>
      </c>
      <c r="H190" s="69">
        <v>24</v>
      </c>
      <c r="I190" s="67">
        <v>1.5</v>
      </c>
      <c r="J190" s="85">
        <f t="shared" si="44"/>
        <v>11.791947041412485</v>
      </c>
      <c r="K190" s="85">
        <f t="shared" si="45"/>
        <v>13.000121706976683</v>
      </c>
      <c r="L190" s="85">
        <f t="shared" si="46"/>
        <v>1.2081746655641992</v>
      </c>
      <c r="M190" s="85">
        <f t="shared" si="47"/>
        <v>13.000121706976683</v>
      </c>
      <c r="N190" s="85">
        <f t="shared" si="48"/>
        <v>10.870648099498823</v>
      </c>
      <c r="O190" s="85">
        <f t="shared" si="49"/>
        <v>0.92129894191366168</v>
      </c>
      <c r="P190" s="85">
        <f t="shared" si="50"/>
        <v>13.000121706976683</v>
      </c>
      <c r="Q190" s="85">
        <f t="shared" si="51"/>
        <v>1.2081746655641992</v>
      </c>
      <c r="R190" s="85">
        <f t="shared" si="52"/>
        <v>13.000121706976683</v>
      </c>
      <c r="S190" s="69">
        <v>0</v>
      </c>
      <c r="T190" s="132">
        <f t="shared" si="53"/>
        <v>10.151353295188827</v>
      </c>
      <c r="U190" s="57">
        <f t="shared" si="31"/>
        <v>0</v>
      </c>
      <c r="V190" s="69">
        <f t="shared" si="54"/>
        <v>1</v>
      </c>
      <c r="W190" s="69">
        <f t="shared" si="55"/>
        <v>0</v>
      </c>
      <c r="X190" s="67">
        <f t="shared" si="32"/>
        <v>1</v>
      </c>
      <c r="Y190" s="68">
        <f t="shared" si="33"/>
        <v>9999</v>
      </c>
      <c r="Z190" s="68">
        <f t="shared" si="34"/>
        <v>0</v>
      </c>
      <c r="AA190" s="68">
        <f t="shared" si="35"/>
        <v>9999</v>
      </c>
      <c r="AB190" s="117" t="str">
        <f t="shared" si="36"/>
        <v/>
      </c>
      <c r="AC190" s="117" t="str">
        <f t="shared" si="40"/>
        <v/>
      </c>
      <c r="AD190" s="117" t="str">
        <f t="shared" si="41"/>
        <v/>
      </c>
      <c r="AE190" s="117" t="str">
        <f t="shared" si="42"/>
        <v/>
      </c>
      <c r="AF190" s="117" t="str">
        <f t="shared" si="43"/>
        <v/>
      </c>
      <c r="AG190" s="133" t="str">
        <f t="shared" si="43"/>
        <v/>
      </c>
      <c r="AH190" s="117" t="str">
        <f t="shared" si="37"/>
        <v/>
      </c>
      <c r="AI190" s="117" t="str">
        <f t="shared" si="23"/>
        <v/>
      </c>
      <c r="AJ190" s="117" t="str">
        <f t="shared" si="24"/>
        <v/>
      </c>
      <c r="AK190" s="117" t="str">
        <f t="shared" si="25"/>
        <v/>
      </c>
      <c r="AL190" s="117" t="str">
        <f t="shared" si="26"/>
        <v/>
      </c>
      <c r="AM190" s="117" t="str">
        <f t="shared" si="38"/>
        <v/>
      </c>
      <c r="AN190" s="117" t="str">
        <f t="shared" si="39"/>
        <v/>
      </c>
      <c r="AO190" s="117" t="str">
        <f t="shared" si="27"/>
        <v/>
      </c>
      <c r="AP190" s="117" t="str">
        <f t="shared" si="28"/>
        <v/>
      </c>
      <c r="AQ190" s="117" t="str">
        <f t="shared" si="29"/>
        <v/>
      </c>
      <c r="AR190" s="133" t="str">
        <f t="shared" si="30"/>
        <v/>
      </c>
      <c r="AS190" s="69"/>
      <c r="AT190" s="69"/>
      <c r="AU190" s="69"/>
      <c r="AV190" s="65"/>
      <c r="AW190" s="65"/>
      <c r="AX190" s="65"/>
      <c r="AY190" s="65"/>
    </row>
    <row r="191" spans="1:51" x14ac:dyDescent="0.25">
      <c r="A191" s="2"/>
      <c r="B191" s="63">
        <v>43</v>
      </c>
      <c r="C191" s="55" t="s">
        <v>188</v>
      </c>
      <c r="D191" s="69">
        <v>12</v>
      </c>
      <c r="E191" s="69">
        <v>99</v>
      </c>
      <c r="F191" s="69">
        <v>3500</v>
      </c>
      <c r="G191" s="69">
        <v>6.3</v>
      </c>
      <c r="H191" s="69">
        <v>80</v>
      </c>
      <c r="I191" s="67">
        <v>40</v>
      </c>
      <c r="J191" s="85">
        <f t="shared" si="44"/>
        <v>35.780952194683302</v>
      </c>
      <c r="K191" s="85">
        <f t="shared" si="45"/>
        <v>36.989126860247502</v>
      </c>
      <c r="L191" s="85">
        <f t="shared" si="46"/>
        <v>1.2081746655641992</v>
      </c>
      <c r="M191" s="85">
        <f t="shared" si="47"/>
        <v>36.989126860247502</v>
      </c>
      <c r="N191" s="85">
        <f t="shared" si="48"/>
        <v>10.870648099498823</v>
      </c>
      <c r="O191" s="85">
        <f t="shared" si="49"/>
        <v>24.910304095184479</v>
      </c>
      <c r="P191" s="85">
        <f t="shared" si="50"/>
        <v>36.989126860247502</v>
      </c>
      <c r="Q191" s="85">
        <f t="shared" si="51"/>
        <v>1.2081746655641992</v>
      </c>
      <c r="R191" s="85">
        <f t="shared" si="52"/>
        <v>36.989126860247502</v>
      </c>
      <c r="S191" s="69">
        <v>0</v>
      </c>
      <c r="T191" s="132">
        <f t="shared" si="53"/>
        <v>12.18087191807466</v>
      </c>
      <c r="U191" s="57">
        <f t="shared" si="31"/>
        <v>0</v>
      </c>
      <c r="V191" s="69">
        <f t="shared" si="54"/>
        <v>1</v>
      </c>
      <c r="W191" s="69">
        <f t="shared" si="55"/>
        <v>1</v>
      </c>
      <c r="X191" s="67">
        <f t="shared" si="32"/>
        <v>1</v>
      </c>
      <c r="Y191" s="68">
        <f t="shared" si="33"/>
        <v>9999</v>
      </c>
      <c r="Z191" s="68">
        <f t="shared" si="34"/>
        <v>0</v>
      </c>
      <c r="AA191" s="68">
        <f t="shared" si="35"/>
        <v>9999</v>
      </c>
      <c r="AB191" s="117" t="str">
        <f t="shared" si="36"/>
        <v/>
      </c>
      <c r="AC191" s="117" t="str">
        <f t="shared" si="40"/>
        <v/>
      </c>
      <c r="AD191" s="117" t="str">
        <f t="shared" si="41"/>
        <v/>
      </c>
      <c r="AE191" s="117" t="str">
        <f t="shared" si="42"/>
        <v/>
      </c>
      <c r="AF191" s="117" t="str">
        <f t="shared" si="43"/>
        <v/>
      </c>
      <c r="AG191" s="133" t="str">
        <f t="shared" si="43"/>
        <v/>
      </c>
      <c r="AH191" s="117" t="str">
        <f t="shared" si="37"/>
        <v/>
      </c>
      <c r="AI191" s="117" t="str">
        <f t="shared" si="23"/>
        <v/>
      </c>
      <c r="AJ191" s="117" t="str">
        <f t="shared" si="24"/>
        <v/>
      </c>
      <c r="AK191" s="117" t="str">
        <f t="shared" si="25"/>
        <v/>
      </c>
      <c r="AL191" s="117" t="str">
        <f t="shared" si="26"/>
        <v/>
      </c>
      <c r="AM191" s="117" t="str">
        <f t="shared" si="38"/>
        <v/>
      </c>
      <c r="AN191" s="117" t="str">
        <f t="shared" si="39"/>
        <v/>
      </c>
      <c r="AO191" s="117" t="str">
        <f t="shared" si="27"/>
        <v/>
      </c>
      <c r="AP191" s="117" t="str">
        <f t="shared" si="28"/>
        <v/>
      </c>
      <c r="AQ191" s="117" t="str">
        <f t="shared" si="29"/>
        <v/>
      </c>
      <c r="AR191" s="133" t="str">
        <f t="shared" si="30"/>
        <v/>
      </c>
      <c r="AS191" s="69"/>
      <c r="AT191" s="69"/>
      <c r="AU191" s="69"/>
      <c r="AV191" s="65"/>
      <c r="AW191" s="65"/>
      <c r="AX191" s="65"/>
      <c r="AY191" s="65"/>
    </row>
    <row r="192" spans="1:51" x14ac:dyDescent="0.25">
      <c r="A192" s="2"/>
      <c r="B192" s="63">
        <v>44</v>
      </c>
      <c r="C192" s="55" t="s">
        <v>189</v>
      </c>
      <c r="D192" s="125">
        <v>41</v>
      </c>
      <c r="E192" s="125">
        <v>168</v>
      </c>
      <c r="F192" s="125">
        <v>1500</v>
      </c>
      <c r="G192" s="125">
        <v>6.44</v>
      </c>
      <c r="H192" s="125">
        <v>140</v>
      </c>
      <c r="I192" s="126">
        <v>45</v>
      </c>
      <c r="J192" s="85">
        <f t="shared" si="44"/>
        <v>54.070911924801372</v>
      </c>
      <c r="K192" s="85">
        <f t="shared" si="45"/>
        <v>55.279086590365573</v>
      </c>
      <c r="L192" s="85">
        <f t="shared" si="46"/>
        <v>1.2081746655641992</v>
      </c>
      <c r="M192" s="85">
        <f t="shared" si="47"/>
        <v>55.279086590365573</v>
      </c>
      <c r="N192" s="85">
        <f t="shared" si="48"/>
        <v>10.870648099498823</v>
      </c>
      <c r="O192" s="85">
        <f t="shared" si="49"/>
        <v>43.200263825302549</v>
      </c>
      <c r="P192" s="85">
        <f t="shared" si="50"/>
        <v>55.279086590365573</v>
      </c>
      <c r="Q192" s="85">
        <f t="shared" si="51"/>
        <v>1.2081746655641992</v>
      </c>
      <c r="R192" s="85">
        <f t="shared" si="52"/>
        <v>55.279086590365573</v>
      </c>
      <c r="S192" s="69">
        <v>0</v>
      </c>
      <c r="T192" s="132">
        <f t="shared" si="53"/>
        <v>14.56709556816948</v>
      </c>
      <c r="U192" s="57">
        <f t="shared" si="31"/>
        <v>1</v>
      </c>
      <c r="V192" s="69">
        <f t="shared" si="54"/>
        <v>0</v>
      </c>
      <c r="W192" s="69">
        <f t="shared" si="55"/>
        <v>1</v>
      </c>
      <c r="X192" s="67">
        <f t="shared" si="32"/>
        <v>1</v>
      </c>
      <c r="Y192" s="68">
        <f t="shared" si="33"/>
        <v>9999</v>
      </c>
      <c r="Z192" s="68">
        <f t="shared" si="34"/>
        <v>0</v>
      </c>
      <c r="AA192" s="68">
        <f t="shared" si="35"/>
        <v>9999</v>
      </c>
      <c r="AB192" s="117" t="str">
        <f t="shared" si="36"/>
        <v/>
      </c>
      <c r="AC192" s="117" t="str">
        <f t="shared" si="40"/>
        <v/>
      </c>
      <c r="AD192" s="117" t="str">
        <f t="shared" si="41"/>
        <v/>
      </c>
      <c r="AE192" s="117" t="str">
        <f t="shared" si="42"/>
        <v/>
      </c>
      <c r="AF192" s="117" t="str">
        <f t="shared" si="43"/>
        <v/>
      </c>
      <c r="AG192" s="133" t="str">
        <f t="shared" si="43"/>
        <v/>
      </c>
      <c r="AH192" s="117" t="str">
        <f t="shared" si="37"/>
        <v/>
      </c>
      <c r="AI192" s="117" t="str">
        <f t="shared" si="23"/>
        <v/>
      </c>
      <c r="AJ192" s="117" t="str">
        <f t="shared" si="24"/>
        <v/>
      </c>
      <c r="AK192" s="117" t="str">
        <f t="shared" si="25"/>
        <v/>
      </c>
      <c r="AL192" s="117" t="str">
        <f t="shared" si="26"/>
        <v/>
      </c>
      <c r="AM192" s="117" t="str">
        <f t="shared" si="38"/>
        <v/>
      </c>
      <c r="AN192" s="117" t="str">
        <f t="shared" si="39"/>
        <v/>
      </c>
      <c r="AO192" s="117" t="str">
        <f t="shared" si="27"/>
        <v/>
      </c>
      <c r="AP192" s="117" t="str">
        <f t="shared" si="28"/>
        <v/>
      </c>
      <c r="AQ192" s="117" t="str">
        <f t="shared" si="29"/>
        <v/>
      </c>
      <c r="AR192" s="133" t="str">
        <f t="shared" si="30"/>
        <v/>
      </c>
      <c r="AS192" s="69"/>
      <c r="AT192" s="69"/>
      <c r="AU192" s="69"/>
      <c r="AV192" s="65"/>
      <c r="AW192" s="65"/>
      <c r="AX192" s="65"/>
      <c r="AY192" s="65"/>
    </row>
    <row r="193" spans="1:51" x14ac:dyDescent="0.25">
      <c r="A193" s="2"/>
      <c r="B193" s="63">
        <v>45</v>
      </c>
      <c r="C193" s="55" t="s">
        <v>190</v>
      </c>
      <c r="D193" s="125">
        <v>22</v>
      </c>
      <c r="E193" s="125">
        <v>48</v>
      </c>
      <c r="F193" s="125">
        <v>3000</v>
      </c>
      <c r="G193" s="125">
        <v>6.91</v>
      </c>
      <c r="H193" s="125">
        <v>65</v>
      </c>
      <c r="I193" s="126">
        <v>15</v>
      </c>
      <c r="J193" s="85">
        <f t="shared" si="44"/>
        <v>22.262286307204718</v>
      </c>
      <c r="K193" s="85">
        <f t="shared" si="45"/>
        <v>23.470460972768919</v>
      </c>
      <c r="L193" s="85">
        <f t="shared" si="46"/>
        <v>1.2081746655641992</v>
      </c>
      <c r="M193" s="85">
        <f t="shared" si="47"/>
        <v>23.470460972768919</v>
      </c>
      <c r="N193" s="85">
        <f t="shared" si="48"/>
        <v>10.870648099498823</v>
      </c>
      <c r="O193" s="85">
        <f t="shared" si="49"/>
        <v>11.391638207705896</v>
      </c>
      <c r="P193" s="85">
        <f t="shared" si="50"/>
        <v>23.470460972768919</v>
      </c>
      <c r="Q193" s="85">
        <f t="shared" si="51"/>
        <v>1.2081746655641992</v>
      </c>
      <c r="R193" s="85">
        <f t="shared" si="52"/>
        <v>23.470460972768919</v>
      </c>
      <c r="S193" s="69">
        <v>0</v>
      </c>
      <c r="T193" s="132">
        <f t="shared" si="53"/>
        <v>10.838557043659137</v>
      </c>
      <c r="U193" s="57">
        <f t="shared" si="31"/>
        <v>1</v>
      </c>
      <c r="V193" s="69">
        <f t="shared" si="54"/>
        <v>1</v>
      </c>
      <c r="W193" s="69">
        <f t="shared" si="55"/>
        <v>1</v>
      </c>
      <c r="X193" s="67">
        <f t="shared" si="32"/>
        <v>1</v>
      </c>
      <c r="Y193" s="68">
        <f t="shared" si="33"/>
        <v>6.91</v>
      </c>
      <c r="Z193" s="68">
        <f t="shared" si="34"/>
        <v>0</v>
      </c>
      <c r="AA193" s="68">
        <f t="shared" si="35"/>
        <v>9999</v>
      </c>
      <c r="AB193" s="117" t="str">
        <f t="shared" si="36"/>
        <v/>
      </c>
      <c r="AC193" s="117" t="str">
        <f t="shared" si="40"/>
        <v/>
      </c>
      <c r="AD193" s="117" t="str">
        <f t="shared" si="41"/>
        <v/>
      </c>
      <c r="AE193" s="117" t="str">
        <f t="shared" si="42"/>
        <v/>
      </c>
      <c r="AF193" s="117" t="str">
        <f t="shared" si="43"/>
        <v/>
      </c>
      <c r="AG193" s="133" t="str">
        <f t="shared" si="43"/>
        <v/>
      </c>
      <c r="AH193" s="117" t="str">
        <f t="shared" si="37"/>
        <v/>
      </c>
      <c r="AI193" s="117" t="str">
        <f t="shared" si="23"/>
        <v/>
      </c>
      <c r="AJ193" s="117" t="str">
        <f t="shared" si="24"/>
        <v/>
      </c>
      <c r="AK193" s="117" t="str">
        <f t="shared" si="25"/>
        <v/>
      </c>
      <c r="AL193" s="117" t="str">
        <f t="shared" si="26"/>
        <v/>
      </c>
      <c r="AM193" s="117" t="str">
        <f t="shared" si="38"/>
        <v/>
      </c>
      <c r="AN193" s="117" t="str">
        <f t="shared" si="39"/>
        <v/>
      </c>
      <c r="AO193" s="117" t="str">
        <f t="shared" si="27"/>
        <v/>
      </c>
      <c r="AP193" s="117" t="str">
        <f t="shared" si="28"/>
        <v/>
      </c>
      <c r="AQ193" s="117" t="str">
        <f t="shared" si="29"/>
        <v/>
      </c>
      <c r="AR193" s="133" t="str">
        <f t="shared" si="30"/>
        <v/>
      </c>
      <c r="AS193" s="69"/>
      <c r="AT193" s="69"/>
      <c r="AU193" s="69"/>
      <c r="AV193" s="65"/>
      <c r="AW193" s="65"/>
      <c r="AX193" s="65"/>
      <c r="AY193" s="65"/>
    </row>
    <row r="194" spans="1:51" x14ac:dyDescent="0.25">
      <c r="A194" s="2"/>
      <c r="B194" s="63">
        <v>46</v>
      </c>
      <c r="C194" s="55" t="s">
        <v>191</v>
      </c>
      <c r="D194" s="125">
        <v>16</v>
      </c>
      <c r="E194" s="125">
        <v>13</v>
      </c>
      <c r="F194" s="125">
        <v>4500</v>
      </c>
      <c r="G194" s="125">
        <v>7.54</v>
      </c>
      <c r="H194" s="125">
        <v>38</v>
      </c>
      <c r="I194" s="126">
        <v>1.5</v>
      </c>
      <c r="J194" s="85">
        <f t="shared" si="44"/>
        <v>12.984770502072362</v>
      </c>
      <c r="K194" s="85">
        <f t="shared" si="45"/>
        <v>14.192945167636561</v>
      </c>
      <c r="L194" s="85">
        <f t="shared" si="46"/>
        <v>1.2081746655641992</v>
      </c>
      <c r="M194" s="85">
        <f t="shared" si="47"/>
        <v>14.192945167636561</v>
      </c>
      <c r="N194" s="85">
        <f t="shared" si="48"/>
        <v>10.870648099498823</v>
      </c>
      <c r="O194" s="85">
        <f t="shared" si="49"/>
        <v>2.114122402573539</v>
      </c>
      <c r="P194" s="85">
        <f t="shared" si="50"/>
        <v>14.192945167636561</v>
      </c>
      <c r="Q194" s="85">
        <f t="shared" si="51"/>
        <v>1.2081746655641992</v>
      </c>
      <c r="R194" s="85">
        <f t="shared" si="52"/>
        <v>14.192945167636561</v>
      </c>
      <c r="S194" s="69">
        <v>0</v>
      </c>
      <c r="T194" s="132">
        <f t="shared" si="53"/>
        <v>10.211481925913224</v>
      </c>
      <c r="U194" s="57">
        <f t="shared" si="31"/>
        <v>1</v>
      </c>
      <c r="V194" s="69">
        <f t="shared" si="54"/>
        <v>1</v>
      </c>
      <c r="W194" s="69">
        <f t="shared" si="55"/>
        <v>1</v>
      </c>
      <c r="X194" s="67">
        <f t="shared" si="32"/>
        <v>1</v>
      </c>
      <c r="Y194" s="68">
        <f t="shared" si="33"/>
        <v>7.54</v>
      </c>
      <c r="Z194" s="68">
        <f t="shared" si="34"/>
        <v>0</v>
      </c>
      <c r="AA194" s="68">
        <f t="shared" si="35"/>
        <v>9999</v>
      </c>
      <c r="AB194" s="117" t="str">
        <f t="shared" si="36"/>
        <v/>
      </c>
      <c r="AC194" s="117" t="str">
        <f t="shared" si="40"/>
        <v/>
      </c>
      <c r="AD194" s="117" t="str">
        <f t="shared" si="41"/>
        <v/>
      </c>
      <c r="AE194" s="117" t="str">
        <f t="shared" si="42"/>
        <v/>
      </c>
      <c r="AF194" s="117" t="str">
        <f t="shared" si="43"/>
        <v/>
      </c>
      <c r="AG194" s="133" t="str">
        <f t="shared" si="43"/>
        <v/>
      </c>
      <c r="AH194" s="117" t="str">
        <f t="shared" si="37"/>
        <v/>
      </c>
      <c r="AI194" s="117" t="str">
        <f t="shared" si="23"/>
        <v/>
      </c>
      <c r="AJ194" s="117" t="str">
        <f t="shared" si="24"/>
        <v/>
      </c>
      <c r="AK194" s="117" t="str">
        <f t="shared" si="25"/>
        <v/>
      </c>
      <c r="AL194" s="117" t="str">
        <f t="shared" si="26"/>
        <v/>
      </c>
      <c r="AM194" s="117" t="str">
        <f t="shared" si="38"/>
        <v/>
      </c>
      <c r="AN194" s="117" t="str">
        <f t="shared" si="39"/>
        <v/>
      </c>
      <c r="AO194" s="117" t="str">
        <f t="shared" si="27"/>
        <v/>
      </c>
      <c r="AP194" s="117" t="str">
        <f t="shared" si="28"/>
        <v/>
      </c>
      <c r="AQ194" s="117" t="str">
        <f t="shared" si="29"/>
        <v/>
      </c>
      <c r="AR194" s="133" t="str">
        <f t="shared" si="30"/>
        <v/>
      </c>
      <c r="AS194" s="69"/>
      <c r="AT194" s="69"/>
      <c r="AU194" s="69"/>
      <c r="AV194" s="65"/>
      <c r="AW194" s="65"/>
      <c r="AX194" s="65"/>
      <c r="AY194" s="65"/>
    </row>
    <row r="195" spans="1:51" x14ac:dyDescent="0.25">
      <c r="A195" s="2"/>
      <c r="B195" s="63">
        <v>47</v>
      </c>
      <c r="C195" s="55" t="s">
        <v>189</v>
      </c>
      <c r="D195" s="69">
        <v>38</v>
      </c>
      <c r="E195" s="69">
        <v>168</v>
      </c>
      <c r="F195" s="69">
        <v>2000</v>
      </c>
      <c r="G195" s="69">
        <v>7.96</v>
      </c>
      <c r="H195" s="69">
        <v>140</v>
      </c>
      <c r="I195" s="67">
        <v>45</v>
      </c>
      <c r="J195" s="85">
        <f t="shared" si="44"/>
        <v>54.070911924801372</v>
      </c>
      <c r="K195" s="85">
        <f t="shared" si="45"/>
        <v>55.279086590365573</v>
      </c>
      <c r="L195" s="85">
        <f t="shared" si="46"/>
        <v>1.2081746655641992</v>
      </c>
      <c r="M195" s="85">
        <f t="shared" si="47"/>
        <v>55.279086590365573</v>
      </c>
      <c r="N195" s="85">
        <f t="shared" si="48"/>
        <v>10.870648099498823</v>
      </c>
      <c r="O195" s="85">
        <f t="shared" si="49"/>
        <v>43.200263825302549</v>
      </c>
      <c r="P195" s="85">
        <f t="shared" si="50"/>
        <v>55.279086590365573</v>
      </c>
      <c r="Q195" s="85">
        <f t="shared" si="51"/>
        <v>1.2081746655641992</v>
      </c>
      <c r="R195" s="85">
        <f t="shared" si="52"/>
        <v>55.279086590365573</v>
      </c>
      <c r="S195" s="69">
        <v>0</v>
      </c>
      <c r="T195" s="132">
        <f t="shared" si="53"/>
        <v>14.56709556816948</v>
      </c>
      <c r="U195" s="57">
        <f t="shared" si="31"/>
        <v>1</v>
      </c>
      <c r="V195" s="69">
        <f t="shared" si="54"/>
        <v>0</v>
      </c>
      <c r="W195" s="69">
        <f t="shared" si="55"/>
        <v>1</v>
      </c>
      <c r="X195" s="67">
        <f t="shared" si="32"/>
        <v>1</v>
      </c>
      <c r="Y195" s="68">
        <f t="shared" si="33"/>
        <v>9999</v>
      </c>
      <c r="Z195" s="68">
        <f t="shared" si="34"/>
        <v>0</v>
      </c>
      <c r="AA195" s="68">
        <f t="shared" si="35"/>
        <v>9999</v>
      </c>
      <c r="AB195" s="117" t="str">
        <f t="shared" si="36"/>
        <v/>
      </c>
      <c r="AC195" s="117" t="str">
        <f t="shared" si="40"/>
        <v/>
      </c>
      <c r="AD195" s="117" t="str">
        <f t="shared" si="41"/>
        <v/>
      </c>
      <c r="AE195" s="117" t="str">
        <f t="shared" si="42"/>
        <v/>
      </c>
      <c r="AF195" s="117" t="str">
        <f t="shared" si="43"/>
        <v/>
      </c>
      <c r="AG195" s="133" t="str">
        <f t="shared" si="43"/>
        <v/>
      </c>
      <c r="AH195" s="117" t="str">
        <f t="shared" si="37"/>
        <v/>
      </c>
      <c r="AI195" s="117" t="str">
        <f t="shared" si="23"/>
        <v/>
      </c>
      <c r="AJ195" s="117" t="str">
        <f t="shared" si="24"/>
        <v/>
      </c>
      <c r="AK195" s="117" t="str">
        <f t="shared" si="25"/>
        <v/>
      </c>
      <c r="AL195" s="117" t="str">
        <f t="shared" si="26"/>
        <v/>
      </c>
      <c r="AM195" s="117" t="str">
        <f t="shared" si="38"/>
        <v/>
      </c>
      <c r="AN195" s="117" t="str">
        <f t="shared" si="39"/>
        <v/>
      </c>
      <c r="AO195" s="117" t="str">
        <f t="shared" si="27"/>
        <v/>
      </c>
      <c r="AP195" s="117" t="str">
        <f t="shared" si="28"/>
        <v/>
      </c>
      <c r="AQ195" s="117" t="str">
        <f t="shared" si="29"/>
        <v/>
      </c>
      <c r="AR195" s="133" t="str">
        <f t="shared" si="30"/>
        <v/>
      </c>
      <c r="AS195" s="69"/>
      <c r="AT195" s="69"/>
      <c r="AU195" s="69"/>
      <c r="AV195" s="65"/>
      <c r="AW195" s="65"/>
      <c r="AX195" s="65"/>
      <c r="AY195" s="65"/>
    </row>
    <row r="196" spans="1:51" x14ac:dyDescent="0.25">
      <c r="A196" s="2"/>
      <c r="B196" s="63">
        <v>48</v>
      </c>
      <c r="C196" s="55" t="s">
        <v>192</v>
      </c>
      <c r="D196" s="125">
        <v>59</v>
      </c>
      <c r="E196" s="125">
        <v>168</v>
      </c>
      <c r="F196" s="125">
        <v>1500</v>
      </c>
      <c r="G196" s="125">
        <v>9.27</v>
      </c>
      <c r="H196" s="125">
        <v>140</v>
      </c>
      <c r="I196" s="126">
        <v>20</v>
      </c>
      <c r="J196" s="85">
        <f t="shared" si="44"/>
        <v>54.070911924801372</v>
      </c>
      <c r="K196" s="85">
        <f t="shared" si="45"/>
        <v>55.279086590365573</v>
      </c>
      <c r="L196" s="85">
        <f t="shared" si="46"/>
        <v>1.2081746655641992</v>
      </c>
      <c r="M196" s="85">
        <f t="shared" si="47"/>
        <v>55.279086590365573</v>
      </c>
      <c r="N196" s="85">
        <f t="shared" si="48"/>
        <v>10.870648099498823</v>
      </c>
      <c r="O196" s="85">
        <f t="shared" si="49"/>
        <v>43.200263825302549</v>
      </c>
      <c r="P196" s="85">
        <f t="shared" si="50"/>
        <v>55.279086590365573</v>
      </c>
      <c r="Q196" s="85">
        <f t="shared" si="51"/>
        <v>1.2081746655641992</v>
      </c>
      <c r="R196" s="85">
        <f t="shared" si="52"/>
        <v>55.279086590365573</v>
      </c>
      <c r="S196" s="69">
        <v>0</v>
      </c>
      <c r="T196" s="132">
        <f t="shared" si="53"/>
        <v>14.56709556816948</v>
      </c>
      <c r="U196" s="57">
        <f t="shared" si="31"/>
        <v>1</v>
      </c>
      <c r="V196" s="69">
        <f t="shared" si="54"/>
        <v>0</v>
      </c>
      <c r="W196" s="69">
        <f t="shared" si="55"/>
        <v>1</v>
      </c>
      <c r="X196" s="67">
        <f t="shared" si="32"/>
        <v>1</v>
      </c>
      <c r="Y196" s="68">
        <f t="shared" si="33"/>
        <v>9999</v>
      </c>
      <c r="Z196" s="68">
        <f t="shared" si="34"/>
        <v>0</v>
      </c>
      <c r="AA196" s="68">
        <f t="shared" si="35"/>
        <v>9999</v>
      </c>
      <c r="AB196" s="117" t="str">
        <f t="shared" si="36"/>
        <v/>
      </c>
      <c r="AC196" s="117" t="str">
        <f t="shared" si="40"/>
        <v/>
      </c>
      <c r="AD196" s="117" t="str">
        <f t="shared" si="41"/>
        <v/>
      </c>
      <c r="AE196" s="117" t="str">
        <f t="shared" si="42"/>
        <v/>
      </c>
      <c r="AF196" s="117" t="str">
        <f t="shared" si="43"/>
        <v/>
      </c>
      <c r="AG196" s="133" t="str">
        <f t="shared" si="43"/>
        <v/>
      </c>
      <c r="AH196" s="117" t="str">
        <f t="shared" si="37"/>
        <v/>
      </c>
      <c r="AI196" s="117" t="str">
        <f t="shared" si="23"/>
        <v/>
      </c>
      <c r="AJ196" s="117" t="str">
        <f t="shared" si="24"/>
        <v/>
      </c>
      <c r="AK196" s="117" t="str">
        <f t="shared" si="25"/>
        <v/>
      </c>
      <c r="AL196" s="117" t="str">
        <f t="shared" si="26"/>
        <v/>
      </c>
      <c r="AM196" s="117" t="str">
        <f t="shared" si="38"/>
        <v/>
      </c>
      <c r="AN196" s="117" t="str">
        <f t="shared" si="39"/>
        <v/>
      </c>
      <c r="AO196" s="117" t="str">
        <f t="shared" si="27"/>
        <v/>
      </c>
      <c r="AP196" s="117" t="str">
        <f t="shared" si="28"/>
        <v/>
      </c>
      <c r="AQ196" s="117" t="str">
        <f t="shared" si="29"/>
        <v/>
      </c>
      <c r="AR196" s="133" t="str">
        <f t="shared" si="30"/>
        <v/>
      </c>
      <c r="AS196" s="69"/>
      <c r="AT196" s="69"/>
      <c r="AU196" s="69"/>
      <c r="AV196" s="65"/>
      <c r="AW196" s="65"/>
      <c r="AX196" s="65"/>
      <c r="AY196" s="65"/>
    </row>
    <row r="197" spans="1:51" x14ac:dyDescent="0.25">
      <c r="A197" s="2"/>
      <c r="B197" s="63">
        <v>49</v>
      </c>
      <c r="C197" s="55" t="s">
        <v>193</v>
      </c>
      <c r="D197" s="125">
        <v>20</v>
      </c>
      <c r="E197" s="125">
        <v>48</v>
      </c>
      <c r="F197" s="125">
        <v>4500</v>
      </c>
      <c r="G197" s="125">
        <v>9.42</v>
      </c>
      <c r="H197" s="125">
        <v>65</v>
      </c>
      <c r="I197" s="126">
        <v>15</v>
      </c>
      <c r="J197" s="85">
        <f t="shared" si="44"/>
        <v>22.262286307204718</v>
      </c>
      <c r="K197" s="85">
        <f t="shared" si="45"/>
        <v>23.470460972768919</v>
      </c>
      <c r="L197" s="85">
        <f t="shared" si="46"/>
        <v>1.2081746655641992</v>
      </c>
      <c r="M197" s="85">
        <f t="shared" si="47"/>
        <v>23.470460972768919</v>
      </c>
      <c r="N197" s="85">
        <f t="shared" si="48"/>
        <v>10.870648099498823</v>
      </c>
      <c r="O197" s="85">
        <f t="shared" si="49"/>
        <v>11.391638207705896</v>
      </c>
      <c r="P197" s="85">
        <f t="shared" si="50"/>
        <v>23.470460972768919</v>
      </c>
      <c r="Q197" s="85">
        <f t="shared" si="51"/>
        <v>1.2081746655641992</v>
      </c>
      <c r="R197" s="85">
        <f t="shared" si="52"/>
        <v>23.470460972768919</v>
      </c>
      <c r="S197" s="69">
        <v>0</v>
      </c>
      <c r="T197" s="132">
        <f t="shared" si="53"/>
        <v>10.838557043659137</v>
      </c>
      <c r="U197" s="57">
        <f t="shared" si="31"/>
        <v>1</v>
      </c>
      <c r="V197" s="69">
        <f t="shared" si="54"/>
        <v>1</v>
      </c>
      <c r="W197" s="69">
        <f t="shared" si="55"/>
        <v>1</v>
      </c>
      <c r="X197" s="67">
        <f t="shared" si="32"/>
        <v>1</v>
      </c>
      <c r="Y197" s="68">
        <f t="shared" si="33"/>
        <v>9.42</v>
      </c>
      <c r="Z197" s="68">
        <f t="shared" si="34"/>
        <v>0</v>
      </c>
      <c r="AA197" s="68">
        <f t="shared" si="35"/>
        <v>9999</v>
      </c>
      <c r="AB197" s="117" t="str">
        <f t="shared" si="36"/>
        <v/>
      </c>
      <c r="AC197" s="117" t="str">
        <f t="shared" si="40"/>
        <v/>
      </c>
      <c r="AD197" s="117" t="str">
        <f t="shared" si="41"/>
        <v/>
      </c>
      <c r="AE197" s="117" t="str">
        <f t="shared" si="42"/>
        <v/>
      </c>
      <c r="AF197" s="117" t="str">
        <f t="shared" si="43"/>
        <v/>
      </c>
      <c r="AG197" s="133" t="str">
        <f t="shared" si="43"/>
        <v/>
      </c>
      <c r="AH197" s="117" t="str">
        <f t="shared" si="37"/>
        <v/>
      </c>
      <c r="AI197" s="117" t="str">
        <f t="shared" si="23"/>
        <v/>
      </c>
      <c r="AJ197" s="117" t="str">
        <f t="shared" si="24"/>
        <v/>
      </c>
      <c r="AK197" s="117" t="str">
        <f t="shared" si="25"/>
        <v/>
      </c>
      <c r="AL197" s="117" t="str">
        <f t="shared" si="26"/>
        <v/>
      </c>
      <c r="AM197" s="117" t="str">
        <f t="shared" si="38"/>
        <v/>
      </c>
      <c r="AN197" s="117" t="str">
        <f t="shared" si="39"/>
        <v/>
      </c>
      <c r="AO197" s="117" t="str">
        <f t="shared" si="27"/>
        <v/>
      </c>
      <c r="AP197" s="117" t="str">
        <f t="shared" si="28"/>
        <v/>
      </c>
      <c r="AQ197" s="117" t="str">
        <f t="shared" si="29"/>
        <v/>
      </c>
      <c r="AR197" s="133" t="str">
        <f t="shared" si="30"/>
        <v/>
      </c>
      <c r="AS197" s="69"/>
      <c r="AT197" s="69"/>
      <c r="AU197" s="69"/>
      <c r="AV197" s="65"/>
      <c r="AW197" s="65"/>
      <c r="AX197" s="65"/>
      <c r="AY197" s="65"/>
    </row>
    <row r="198" spans="1:51" x14ac:dyDescent="0.25">
      <c r="A198" s="2"/>
      <c r="B198" s="63">
        <v>50</v>
      </c>
      <c r="C198" s="55" t="s">
        <v>194</v>
      </c>
      <c r="D198" s="125">
        <v>61</v>
      </c>
      <c r="E198" s="125">
        <v>260</v>
      </c>
      <c r="F198" s="125">
        <v>1500</v>
      </c>
      <c r="G198" s="125">
        <v>9.58</v>
      </c>
      <c r="H198" s="125">
        <v>220</v>
      </c>
      <c r="I198" s="126">
        <v>55</v>
      </c>
      <c r="J198" s="85">
        <f t="shared" si="44"/>
        <v>78.457524898292149</v>
      </c>
      <c r="K198" s="85">
        <f t="shared" si="45"/>
        <v>79.66569956385635</v>
      </c>
      <c r="L198" s="85">
        <f t="shared" si="46"/>
        <v>1.2081746655641992</v>
      </c>
      <c r="M198" s="85">
        <f t="shared" si="47"/>
        <v>79.66569956385635</v>
      </c>
      <c r="N198" s="85">
        <f t="shared" si="48"/>
        <v>10.870648099498823</v>
      </c>
      <c r="O198" s="85">
        <f t="shared" si="49"/>
        <v>67.586876798793327</v>
      </c>
      <c r="P198" s="85">
        <f t="shared" si="50"/>
        <v>79.66569956385635</v>
      </c>
      <c r="Q198" s="85">
        <f t="shared" si="51"/>
        <v>1.2081746655641992</v>
      </c>
      <c r="R198" s="85">
        <f t="shared" si="52"/>
        <v>79.66569956385635</v>
      </c>
      <c r="S198" s="69">
        <v>0</v>
      </c>
      <c r="T198" s="132">
        <f t="shared" si="53"/>
        <v>18.349298808053774</v>
      </c>
      <c r="U198" s="57">
        <f t="shared" si="31"/>
        <v>1</v>
      </c>
      <c r="V198" s="69">
        <f t="shared" si="54"/>
        <v>0</v>
      </c>
      <c r="W198" s="69">
        <f t="shared" si="55"/>
        <v>1</v>
      </c>
      <c r="X198" s="67">
        <f t="shared" si="32"/>
        <v>1</v>
      </c>
      <c r="Y198" s="68">
        <f t="shared" si="33"/>
        <v>9999</v>
      </c>
      <c r="Z198" s="68">
        <f t="shared" si="34"/>
        <v>0</v>
      </c>
      <c r="AA198" s="68">
        <f t="shared" si="35"/>
        <v>9999</v>
      </c>
      <c r="AB198" s="117" t="str">
        <f t="shared" si="36"/>
        <v/>
      </c>
      <c r="AC198" s="117" t="str">
        <f t="shared" si="40"/>
        <v/>
      </c>
      <c r="AD198" s="117" t="str">
        <f t="shared" si="41"/>
        <v/>
      </c>
      <c r="AE198" s="117" t="str">
        <f t="shared" si="42"/>
        <v/>
      </c>
      <c r="AF198" s="117" t="str">
        <f t="shared" si="43"/>
        <v/>
      </c>
      <c r="AG198" s="133" t="str">
        <f t="shared" si="43"/>
        <v/>
      </c>
      <c r="AH198" s="117" t="str">
        <f t="shared" si="37"/>
        <v/>
      </c>
      <c r="AI198" s="117" t="str">
        <f t="shared" si="23"/>
        <v/>
      </c>
      <c r="AJ198" s="117" t="str">
        <f t="shared" si="24"/>
        <v/>
      </c>
      <c r="AK198" s="117" t="str">
        <f t="shared" si="25"/>
        <v/>
      </c>
      <c r="AL198" s="117" t="str">
        <f t="shared" si="26"/>
        <v/>
      </c>
      <c r="AM198" s="117" t="str">
        <f t="shared" si="38"/>
        <v/>
      </c>
      <c r="AN198" s="117" t="str">
        <f t="shared" si="39"/>
        <v/>
      </c>
      <c r="AO198" s="117" t="str">
        <f t="shared" si="27"/>
        <v/>
      </c>
      <c r="AP198" s="117" t="str">
        <f t="shared" si="28"/>
        <v/>
      </c>
      <c r="AQ198" s="117" t="str">
        <f t="shared" si="29"/>
        <v/>
      </c>
      <c r="AR198" s="133" t="str">
        <f t="shared" si="30"/>
        <v/>
      </c>
      <c r="AS198" s="69"/>
      <c r="AT198" s="69"/>
      <c r="AU198" s="69"/>
      <c r="AV198" s="65"/>
      <c r="AW198" s="65"/>
      <c r="AX198" s="65"/>
      <c r="AY198" s="65"/>
    </row>
    <row r="199" spans="1:51" x14ac:dyDescent="0.25">
      <c r="A199" s="2"/>
      <c r="B199" s="63">
        <v>51</v>
      </c>
      <c r="C199" s="55" t="s">
        <v>195</v>
      </c>
      <c r="D199" s="125">
        <v>31</v>
      </c>
      <c r="E199" s="125">
        <v>168</v>
      </c>
      <c r="F199" s="125">
        <v>3000</v>
      </c>
      <c r="G199" s="125">
        <v>9.74</v>
      </c>
      <c r="H199" s="125">
        <v>140</v>
      </c>
      <c r="I199" s="126">
        <v>45</v>
      </c>
      <c r="J199" s="85">
        <f t="shared" si="44"/>
        <v>54.070911924801372</v>
      </c>
      <c r="K199" s="85">
        <f t="shared" si="45"/>
        <v>55.279086590365573</v>
      </c>
      <c r="L199" s="85">
        <f t="shared" si="46"/>
        <v>1.2081746655641992</v>
      </c>
      <c r="M199" s="85">
        <f t="shared" si="47"/>
        <v>55.279086590365573</v>
      </c>
      <c r="N199" s="85">
        <f t="shared" si="48"/>
        <v>10.870648099498823</v>
      </c>
      <c r="O199" s="85">
        <f t="shared" si="49"/>
        <v>43.200263825302549</v>
      </c>
      <c r="P199" s="85">
        <f t="shared" si="50"/>
        <v>55.279086590365573</v>
      </c>
      <c r="Q199" s="85">
        <f t="shared" si="51"/>
        <v>1.2081746655641992</v>
      </c>
      <c r="R199" s="85">
        <f t="shared" si="52"/>
        <v>55.279086590365573</v>
      </c>
      <c r="S199" s="69">
        <v>0</v>
      </c>
      <c r="T199" s="132">
        <f t="shared" si="53"/>
        <v>14.56709556816948</v>
      </c>
      <c r="U199" s="57">
        <f t="shared" si="31"/>
        <v>1</v>
      </c>
      <c r="V199" s="69">
        <f t="shared" si="54"/>
        <v>1</v>
      </c>
      <c r="W199" s="69">
        <f t="shared" si="55"/>
        <v>1</v>
      </c>
      <c r="X199" s="67">
        <f t="shared" si="32"/>
        <v>1</v>
      </c>
      <c r="Y199" s="68">
        <f t="shared" si="33"/>
        <v>9.74</v>
      </c>
      <c r="Z199" s="68">
        <f t="shared" si="34"/>
        <v>0</v>
      </c>
      <c r="AA199" s="68">
        <f t="shared" si="35"/>
        <v>9999</v>
      </c>
      <c r="AB199" s="117" t="str">
        <f t="shared" si="36"/>
        <v/>
      </c>
      <c r="AC199" s="117" t="str">
        <f t="shared" si="40"/>
        <v/>
      </c>
      <c r="AD199" s="117" t="str">
        <f t="shared" si="41"/>
        <v/>
      </c>
      <c r="AE199" s="117" t="str">
        <f t="shared" si="42"/>
        <v/>
      </c>
      <c r="AF199" s="117" t="str">
        <f t="shared" si="43"/>
        <v/>
      </c>
      <c r="AG199" s="133" t="str">
        <f t="shared" si="43"/>
        <v/>
      </c>
      <c r="AH199" s="117" t="str">
        <f t="shared" si="37"/>
        <v/>
      </c>
      <c r="AI199" s="117" t="str">
        <f t="shared" si="23"/>
        <v/>
      </c>
      <c r="AJ199" s="117" t="str">
        <f t="shared" si="24"/>
        <v/>
      </c>
      <c r="AK199" s="117" t="str">
        <f t="shared" si="25"/>
        <v/>
      </c>
      <c r="AL199" s="117" t="str">
        <f t="shared" si="26"/>
        <v/>
      </c>
      <c r="AM199" s="117" t="str">
        <f t="shared" si="38"/>
        <v/>
      </c>
      <c r="AN199" s="117" t="str">
        <f t="shared" si="39"/>
        <v/>
      </c>
      <c r="AO199" s="117" t="str">
        <f t="shared" si="27"/>
        <v/>
      </c>
      <c r="AP199" s="117" t="str">
        <f t="shared" si="28"/>
        <v/>
      </c>
      <c r="AQ199" s="117" t="str">
        <f t="shared" si="29"/>
        <v/>
      </c>
      <c r="AR199" s="133" t="str">
        <f t="shared" si="30"/>
        <v/>
      </c>
      <c r="AS199" s="69"/>
      <c r="AT199" s="69"/>
      <c r="AU199" s="69"/>
      <c r="AV199" s="65"/>
      <c r="AW199" s="65"/>
      <c r="AX199" s="65"/>
      <c r="AY199" s="65"/>
    </row>
    <row r="200" spans="1:51" x14ac:dyDescent="0.25">
      <c r="A200" s="2"/>
      <c r="B200" s="63">
        <v>52</v>
      </c>
      <c r="C200" s="55" t="s">
        <v>196</v>
      </c>
      <c r="D200" s="125">
        <v>62</v>
      </c>
      <c r="E200" s="125">
        <v>430</v>
      </c>
      <c r="F200" s="125">
        <v>1500</v>
      </c>
      <c r="G200" s="125">
        <v>9.74</v>
      </c>
      <c r="H200" s="125">
        <v>248</v>
      </c>
      <c r="I200" s="126">
        <v>65</v>
      </c>
      <c r="J200" s="85">
        <f t="shared" si="44"/>
        <v>123.51974452322074</v>
      </c>
      <c r="K200" s="85">
        <f t="shared" si="45"/>
        <v>124.72791918878494</v>
      </c>
      <c r="L200" s="85">
        <f t="shared" si="46"/>
        <v>1.2081746655641992</v>
      </c>
      <c r="M200" s="85">
        <f t="shared" si="47"/>
        <v>124.72791918878494</v>
      </c>
      <c r="N200" s="85">
        <f t="shared" si="48"/>
        <v>10.870648099498823</v>
      </c>
      <c r="O200" s="85">
        <f t="shared" si="49"/>
        <v>112.64909642372191</v>
      </c>
      <c r="P200" s="85">
        <f t="shared" si="50"/>
        <v>124.72791918878494</v>
      </c>
      <c r="Q200" s="85">
        <f t="shared" si="51"/>
        <v>1.2081746655641992</v>
      </c>
      <c r="R200" s="85">
        <f t="shared" si="52"/>
        <v>124.72791918878494</v>
      </c>
      <c r="S200" s="69">
        <v>0</v>
      </c>
      <c r="T200" s="132">
        <f t="shared" si="53"/>
        <v>26.1764051328615</v>
      </c>
      <c r="U200" s="57">
        <f t="shared" si="31"/>
        <v>1</v>
      </c>
      <c r="V200" s="69">
        <f t="shared" si="54"/>
        <v>0</v>
      </c>
      <c r="W200" s="69">
        <f t="shared" si="55"/>
        <v>1</v>
      </c>
      <c r="X200" s="67">
        <f t="shared" si="32"/>
        <v>1</v>
      </c>
      <c r="Y200" s="68">
        <f t="shared" si="33"/>
        <v>9999</v>
      </c>
      <c r="Z200" s="68">
        <f t="shared" si="34"/>
        <v>0</v>
      </c>
      <c r="AA200" s="68">
        <f t="shared" si="35"/>
        <v>9999</v>
      </c>
      <c r="AB200" s="117" t="str">
        <f t="shared" si="36"/>
        <v/>
      </c>
      <c r="AC200" s="117" t="str">
        <f t="shared" si="40"/>
        <v/>
      </c>
      <c r="AD200" s="117" t="str">
        <f t="shared" si="41"/>
        <v/>
      </c>
      <c r="AE200" s="117" t="str">
        <f t="shared" si="42"/>
        <v/>
      </c>
      <c r="AF200" s="117" t="str">
        <f t="shared" si="43"/>
        <v/>
      </c>
      <c r="AG200" s="133" t="str">
        <f t="shared" si="43"/>
        <v/>
      </c>
      <c r="AH200" s="117" t="str">
        <f t="shared" si="37"/>
        <v/>
      </c>
      <c r="AI200" s="117" t="str">
        <f t="shared" si="23"/>
        <v/>
      </c>
      <c r="AJ200" s="117" t="str">
        <f t="shared" si="24"/>
        <v/>
      </c>
      <c r="AK200" s="117" t="str">
        <f t="shared" si="25"/>
        <v/>
      </c>
      <c r="AL200" s="117" t="str">
        <f t="shared" si="26"/>
        <v/>
      </c>
      <c r="AM200" s="117" t="str">
        <f t="shared" si="38"/>
        <v/>
      </c>
      <c r="AN200" s="117" t="str">
        <f t="shared" si="39"/>
        <v/>
      </c>
      <c r="AO200" s="117" t="str">
        <f t="shared" si="27"/>
        <v/>
      </c>
      <c r="AP200" s="117" t="str">
        <f t="shared" si="28"/>
        <v/>
      </c>
      <c r="AQ200" s="117" t="str">
        <f t="shared" si="29"/>
        <v/>
      </c>
      <c r="AR200" s="133" t="str">
        <f t="shared" si="30"/>
        <v/>
      </c>
      <c r="AS200" s="69"/>
      <c r="AT200" s="69"/>
      <c r="AU200" s="69"/>
      <c r="AV200" s="65"/>
      <c r="AW200" s="65"/>
      <c r="AX200" s="65"/>
      <c r="AY200" s="65"/>
    </row>
    <row r="201" spans="1:51" x14ac:dyDescent="0.25">
      <c r="A201" s="2"/>
      <c r="B201" s="63">
        <v>53</v>
      </c>
      <c r="C201" s="55" t="s">
        <v>197</v>
      </c>
      <c r="D201" s="125">
        <v>31</v>
      </c>
      <c r="E201" s="125">
        <v>66.5</v>
      </c>
      <c r="F201" s="125">
        <v>3000</v>
      </c>
      <c r="G201" s="125">
        <v>9.74</v>
      </c>
      <c r="H201" s="125">
        <v>90</v>
      </c>
      <c r="I201" s="126">
        <v>15</v>
      </c>
      <c r="J201" s="85">
        <f t="shared" si="44"/>
        <v>27.166116089917534</v>
      </c>
      <c r="K201" s="85">
        <f t="shared" si="45"/>
        <v>28.374290755481734</v>
      </c>
      <c r="L201" s="85">
        <f t="shared" si="46"/>
        <v>1.2081746655641992</v>
      </c>
      <c r="M201" s="85">
        <f t="shared" si="47"/>
        <v>28.374290755481734</v>
      </c>
      <c r="N201" s="85">
        <f t="shared" si="48"/>
        <v>10.870648099498823</v>
      </c>
      <c r="O201" s="85">
        <f t="shared" si="49"/>
        <v>16.295467990418707</v>
      </c>
      <c r="P201" s="85">
        <f t="shared" si="50"/>
        <v>28.374290755481734</v>
      </c>
      <c r="Q201" s="85">
        <f t="shared" si="51"/>
        <v>1.2081746655641992</v>
      </c>
      <c r="R201" s="85">
        <f t="shared" si="52"/>
        <v>28.374290755481734</v>
      </c>
      <c r="S201" s="69">
        <v>0</v>
      </c>
      <c r="T201" s="132">
        <f t="shared" si="53"/>
        <v>11.273145026610964</v>
      </c>
      <c r="U201" s="57">
        <f t="shared" si="31"/>
        <v>1</v>
      </c>
      <c r="V201" s="69">
        <f t="shared" si="54"/>
        <v>1</v>
      </c>
      <c r="W201" s="69">
        <f t="shared" si="55"/>
        <v>1</v>
      </c>
      <c r="X201" s="67">
        <f t="shared" si="32"/>
        <v>1</v>
      </c>
      <c r="Y201" s="68">
        <f t="shared" si="33"/>
        <v>9.74</v>
      </c>
      <c r="Z201" s="68">
        <f t="shared" si="34"/>
        <v>0</v>
      </c>
      <c r="AA201" s="68">
        <f t="shared" si="35"/>
        <v>9999</v>
      </c>
      <c r="AB201" s="117" t="str">
        <f t="shared" si="36"/>
        <v/>
      </c>
      <c r="AC201" s="117" t="str">
        <f t="shared" si="40"/>
        <v/>
      </c>
      <c r="AD201" s="117" t="str">
        <f t="shared" si="41"/>
        <v/>
      </c>
      <c r="AE201" s="117" t="str">
        <f t="shared" si="42"/>
        <v/>
      </c>
      <c r="AF201" s="117" t="str">
        <f t="shared" si="43"/>
        <v/>
      </c>
      <c r="AG201" s="133" t="str">
        <f t="shared" si="43"/>
        <v/>
      </c>
      <c r="AH201" s="117" t="str">
        <f t="shared" si="37"/>
        <v/>
      </c>
      <c r="AI201" s="117" t="str">
        <f t="shared" si="23"/>
        <v/>
      </c>
      <c r="AJ201" s="117" t="str">
        <f t="shared" si="24"/>
        <v/>
      </c>
      <c r="AK201" s="117" t="str">
        <f t="shared" si="25"/>
        <v/>
      </c>
      <c r="AL201" s="117" t="str">
        <f t="shared" si="26"/>
        <v/>
      </c>
      <c r="AM201" s="117" t="str">
        <f t="shared" si="38"/>
        <v/>
      </c>
      <c r="AN201" s="117" t="str">
        <f t="shared" si="39"/>
        <v/>
      </c>
      <c r="AO201" s="117" t="str">
        <f t="shared" si="27"/>
        <v/>
      </c>
      <c r="AP201" s="117" t="str">
        <f t="shared" si="28"/>
        <v/>
      </c>
      <c r="AQ201" s="117" t="str">
        <f t="shared" si="29"/>
        <v/>
      </c>
      <c r="AR201" s="133" t="str">
        <f t="shared" si="30"/>
        <v/>
      </c>
      <c r="AS201" s="69"/>
      <c r="AT201" s="69"/>
      <c r="AU201" s="69"/>
      <c r="AV201" s="65"/>
      <c r="AW201" s="65"/>
      <c r="AX201" s="65"/>
      <c r="AY201" s="65"/>
    </row>
    <row r="202" spans="1:51" x14ac:dyDescent="0.25">
      <c r="A202" s="2"/>
      <c r="B202" s="63">
        <v>54</v>
      </c>
      <c r="C202" s="55" t="s">
        <v>191</v>
      </c>
      <c r="D202" s="69">
        <v>15.8</v>
      </c>
      <c r="E202" s="69">
        <v>13</v>
      </c>
      <c r="F202" s="69">
        <v>6000</v>
      </c>
      <c r="G202" s="69">
        <v>9.93</v>
      </c>
      <c r="H202" s="69">
        <v>38</v>
      </c>
      <c r="I202" s="67">
        <v>1.5</v>
      </c>
      <c r="J202" s="85">
        <f t="shared" si="44"/>
        <v>12.984770502072362</v>
      </c>
      <c r="K202" s="85">
        <f t="shared" si="45"/>
        <v>14.192945167636561</v>
      </c>
      <c r="L202" s="85">
        <f t="shared" si="46"/>
        <v>1.2081746655641992</v>
      </c>
      <c r="M202" s="85">
        <f t="shared" si="47"/>
        <v>14.192945167636561</v>
      </c>
      <c r="N202" s="85">
        <f t="shared" si="48"/>
        <v>10.870648099498823</v>
      </c>
      <c r="O202" s="85">
        <f t="shared" si="49"/>
        <v>2.114122402573539</v>
      </c>
      <c r="P202" s="85">
        <f t="shared" si="50"/>
        <v>14.192945167636561</v>
      </c>
      <c r="Q202" s="85">
        <f t="shared" si="51"/>
        <v>1.2081746655641992</v>
      </c>
      <c r="R202" s="85">
        <f t="shared" si="52"/>
        <v>14.192945167636561</v>
      </c>
      <c r="S202" s="69">
        <v>0</v>
      </c>
      <c r="T202" s="132">
        <f t="shared" si="53"/>
        <v>10.211481925913224</v>
      </c>
      <c r="U202" s="57">
        <f t="shared" si="31"/>
        <v>1</v>
      </c>
      <c r="V202" s="69">
        <f t="shared" si="54"/>
        <v>1</v>
      </c>
      <c r="W202" s="69">
        <f t="shared" si="55"/>
        <v>1</v>
      </c>
      <c r="X202" s="67">
        <f t="shared" si="32"/>
        <v>1</v>
      </c>
      <c r="Y202" s="68">
        <f t="shared" si="33"/>
        <v>9.93</v>
      </c>
      <c r="Z202" s="68">
        <f t="shared" si="34"/>
        <v>0</v>
      </c>
      <c r="AA202" s="68">
        <f t="shared" si="35"/>
        <v>9999</v>
      </c>
      <c r="AB202" s="117" t="str">
        <f t="shared" si="36"/>
        <v/>
      </c>
      <c r="AC202" s="117" t="str">
        <f t="shared" si="40"/>
        <v/>
      </c>
      <c r="AD202" s="117" t="str">
        <f t="shared" si="41"/>
        <v/>
      </c>
      <c r="AE202" s="117" t="str">
        <f t="shared" si="42"/>
        <v/>
      </c>
      <c r="AF202" s="117" t="str">
        <f t="shared" si="43"/>
        <v/>
      </c>
      <c r="AG202" s="133" t="str">
        <f t="shared" si="43"/>
        <v/>
      </c>
      <c r="AH202" s="117" t="str">
        <f t="shared" si="37"/>
        <v/>
      </c>
      <c r="AI202" s="117" t="str">
        <f t="shared" si="23"/>
        <v/>
      </c>
      <c r="AJ202" s="117" t="str">
        <f t="shared" si="24"/>
        <v/>
      </c>
      <c r="AK202" s="117" t="str">
        <f t="shared" si="25"/>
        <v/>
      </c>
      <c r="AL202" s="117" t="str">
        <f t="shared" si="26"/>
        <v/>
      </c>
      <c r="AM202" s="117" t="str">
        <f t="shared" si="38"/>
        <v/>
      </c>
      <c r="AN202" s="117" t="str">
        <f t="shared" si="39"/>
        <v/>
      </c>
      <c r="AO202" s="117" t="str">
        <f t="shared" si="27"/>
        <v/>
      </c>
      <c r="AP202" s="117" t="str">
        <f t="shared" si="28"/>
        <v/>
      </c>
      <c r="AQ202" s="117" t="str">
        <f t="shared" si="29"/>
        <v/>
      </c>
      <c r="AR202" s="133" t="str">
        <f t="shared" si="30"/>
        <v/>
      </c>
      <c r="AS202" s="69"/>
      <c r="AT202" s="69"/>
      <c r="AU202" s="69"/>
      <c r="AV202" s="65"/>
      <c r="AW202" s="65"/>
      <c r="AX202" s="65"/>
      <c r="AY202" s="65"/>
    </row>
    <row r="203" spans="1:51" x14ac:dyDescent="0.25">
      <c r="A203" s="2"/>
      <c r="B203" s="63">
        <v>55</v>
      </c>
      <c r="C203" s="55" t="s">
        <v>193</v>
      </c>
      <c r="D203" s="69">
        <v>17</v>
      </c>
      <c r="E203" s="69">
        <v>48</v>
      </c>
      <c r="F203" s="69">
        <v>6000</v>
      </c>
      <c r="G203" s="69">
        <v>10.68</v>
      </c>
      <c r="H203" s="69">
        <v>65</v>
      </c>
      <c r="I203" s="67">
        <v>15</v>
      </c>
      <c r="J203" s="85">
        <f t="shared" si="44"/>
        <v>22.262286307204718</v>
      </c>
      <c r="K203" s="85">
        <f t="shared" si="45"/>
        <v>23.470460972768919</v>
      </c>
      <c r="L203" s="85">
        <f t="shared" si="46"/>
        <v>1.2081746655641992</v>
      </c>
      <c r="M203" s="85">
        <f t="shared" si="47"/>
        <v>23.470460972768919</v>
      </c>
      <c r="N203" s="85">
        <f t="shared" si="48"/>
        <v>10.870648099498823</v>
      </c>
      <c r="O203" s="85">
        <f t="shared" si="49"/>
        <v>11.391638207705896</v>
      </c>
      <c r="P203" s="85">
        <f t="shared" si="50"/>
        <v>23.470460972768919</v>
      </c>
      <c r="Q203" s="85">
        <f t="shared" si="51"/>
        <v>1.2081746655641992</v>
      </c>
      <c r="R203" s="85">
        <f t="shared" si="52"/>
        <v>23.470460972768919</v>
      </c>
      <c r="S203" s="69">
        <v>0</v>
      </c>
      <c r="T203" s="132">
        <f t="shared" si="53"/>
        <v>10.838557043659137</v>
      </c>
      <c r="U203" s="57">
        <f t="shared" si="31"/>
        <v>1</v>
      </c>
      <c r="V203" s="69">
        <f t="shared" si="54"/>
        <v>1</v>
      </c>
      <c r="W203" s="69">
        <f t="shared" si="55"/>
        <v>1</v>
      </c>
      <c r="X203" s="67">
        <f t="shared" si="32"/>
        <v>1</v>
      </c>
      <c r="Y203" s="68">
        <f t="shared" si="33"/>
        <v>10.68</v>
      </c>
      <c r="Z203" s="68">
        <f t="shared" si="34"/>
        <v>0</v>
      </c>
      <c r="AA203" s="68">
        <f t="shared" si="35"/>
        <v>9999</v>
      </c>
      <c r="AB203" s="117" t="str">
        <f t="shared" si="36"/>
        <v/>
      </c>
      <c r="AC203" s="117" t="str">
        <f t="shared" si="40"/>
        <v/>
      </c>
      <c r="AD203" s="117" t="str">
        <f t="shared" si="41"/>
        <v/>
      </c>
      <c r="AE203" s="117" t="str">
        <f t="shared" si="42"/>
        <v/>
      </c>
      <c r="AF203" s="117" t="str">
        <f t="shared" si="43"/>
        <v/>
      </c>
      <c r="AG203" s="133" t="str">
        <f t="shared" si="43"/>
        <v/>
      </c>
      <c r="AH203" s="117" t="str">
        <f t="shared" si="37"/>
        <v/>
      </c>
      <c r="AI203" s="117" t="str">
        <f t="shared" si="23"/>
        <v/>
      </c>
      <c r="AJ203" s="117" t="str">
        <f t="shared" si="24"/>
        <v/>
      </c>
      <c r="AK203" s="117" t="str">
        <f t="shared" si="25"/>
        <v/>
      </c>
      <c r="AL203" s="117" t="str">
        <f t="shared" si="26"/>
        <v/>
      </c>
      <c r="AM203" s="117" t="str">
        <f t="shared" si="38"/>
        <v/>
      </c>
      <c r="AN203" s="117" t="str">
        <f t="shared" si="39"/>
        <v/>
      </c>
      <c r="AO203" s="117" t="str">
        <f t="shared" si="27"/>
        <v/>
      </c>
      <c r="AP203" s="117" t="str">
        <f t="shared" si="28"/>
        <v/>
      </c>
      <c r="AQ203" s="117" t="str">
        <f t="shared" si="29"/>
        <v/>
      </c>
      <c r="AR203" s="133" t="str">
        <f t="shared" si="30"/>
        <v/>
      </c>
      <c r="AS203" s="69"/>
      <c r="AT203" s="69"/>
      <c r="AU203" s="69"/>
      <c r="AV203" s="65"/>
      <c r="AW203" s="65"/>
      <c r="AX203" s="65"/>
      <c r="AY203" s="65"/>
    </row>
    <row r="204" spans="1:51" x14ac:dyDescent="0.25">
      <c r="A204" s="2"/>
      <c r="B204" s="63">
        <v>56</v>
      </c>
      <c r="C204" s="55" t="s">
        <v>198</v>
      </c>
      <c r="D204" s="125">
        <v>35</v>
      </c>
      <c r="E204" s="125">
        <v>48</v>
      </c>
      <c r="F204" s="125">
        <v>3000</v>
      </c>
      <c r="G204" s="125">
        <v>11</v>
      </c>
      <c r="H204" s="125">
        <v>65</v>
      </c>
      <c r="I204" s="126">
        <v>1.5</v>
      </c>
      <c r="J204" s="85">
        <f t="shared" si="44"/>
        <v>22.262286307204718</v>
      </c>
      <c r="K204" s="85">
        <f t="shared" si="45"/>
        <v>23.470460972768919</v>
      </c>
      <c r="L204" s="85">
        <f t="shared" si="46"/>
        <v>1.2081746655641992</v>
      </c>
      <c r="M204" s="85">
        <f t="shared" si="47"/>
        <v>23.470460972768919</v>
      </c>
      <c r="N204" s="85">
        <f t="shared" si="48"/>
        <v>10.870648099498823</v>
      </c>
      <c r="O204" s="85">
        <f t="shared" si="49"/>
        <v>11.391638207705896</v>
      </c>
      <c r="P204" s="85">
        <f t="shared" si="50"/>
        <v>23.470460972768919</v>
      </c>
      <c r="Q204" s="85">
        <f t="shared" si="51"/>
        <v>1.2081746655641992</v>
      </c>
      <c r="R204" s="85">
        <f t="shared" si="52"/>
        <v>23.470460972768919</v>
      </c>
      <c r="S204" s="69">
        <v>0</v>
      </c>
      <c r="T204" s="132">
        <f t="shared" si="53"/>
        <v>10.838557043659137</v>
      </c>
      <c r="U204" s="57">
        <f t="shared" si="31"/>
        <v>1</v>
      </c>
      <c r="V204" s="69">
        <f t="shared" si="54"/>
        <v>1</v>
      </c>
      <c r="W204" s="69">
        <f t="shared" si="55"/>
        <v>1</v>
      </c>
      <c r="X204" s="67">
        <f t="shared" si="32"/>
        <v>1</v>
      </c>
      <c r="Y204" s="68">
        <f t="shared" si="33"/>
        <v>11</v>
      </c>
      <c r="Z204" s="68">
        <f t="shared" si="34"/>
        <v>0</v>
      </c>
      <c r="AA204" s="68">
        <f t="shared" si="35"/>
        <v>9999</v>
      </c>
      <c r="AB204" s="117" t="str">
        <f t="shared" si="36"/>
        <v/>
      </c>
      <c r="AC204" s="117" t="str">
        <f t="shared" si="40"/>
        <v/>
      </c>
      <c r="AD204" s="117" t="str">
        <f t="shared" si="41"/>
        <v/>
      </c>
      <c r="AE204" s="117" t="str">
        <f t="shared" si="42"/>
        <v/>
      </c>
      <c r="AF204" s="117" t="str">
        <f t="shared" si="43"/>
        <v/>
      </c>
      <c r="AG204" s="133" t="str">
        <f t="shared" si="43"/>
        <v/>
      </c>
      <c r="AH204" s="117" t="str">
        <f t="shared" si="37"/>
        <v/>
      </c>
      <c r="AI204" s="117" t="str">
        <f t="shared" si="23"/>
        <v/>
      </c>
      <c r="AJ204" s="117" t="str">
        <f t="shared" si="24"/>
        <v/>
      </c>
      <c r="AK204" s="117" t="str">
        <f t="shared" si="25"/>
        <v/>
      </c>
      <c r="AL204" s="117" t="str">
        <f t="shared" si="26"/>
        <v/>
      </c>
      <c r="AM204" s="117" t="str">
        <f t="shared" si="38"/>
        <v/>
      </c>
      <c r="AN204" s="117" t="str">
        <f t="shared" si="39"/>
        <v/>
      </c>
      <c r="AO204" s="117" t="str">
        <f t="shared" si="27"/>
        <v/>
      </c>
      <c r="AP204" s="117" t="str">
        <f t="shared" si="28"/>
        <v/>
      </c>
      <c r="AQ204" s="117" t="str">
        <f t="shared" si="29"/>
        <v/>
      </c>
      <c r="AR204" s="133" t="str">
        <f t="shared" si="30"/>
        <v/>
      </c>
      <c r="AS204" s="69"/>
      <c r="AT204" s="69"/>
      <c r="AU204" s="69"/>
      <c r="AV204" s="65"/>
      <c r="AW204" s="65"/>
      <c r="AX204" s="65"/>
      <c r="AY204" s="65"/>
    </row>
    <row r="205" spans="1:51" x14ac:dyDescent="0.25">
      <c r="A205" s="2"/>
      <c r="B205" s="63">
        <v>57</v>
      </c>
      <c r="C205" s="55" t="s">
        <v>194</v>
      </c>
      <c r="D205" s="69">
        <v>55</v>
      </c>
      <c r="E205" s="69">
        <v>26</v>
      </c>
      <c r="F205" s="69">
        <v>2000</v>
      </c>
      <c r="G205" s="69">
        <v>11.5</v>
      </c>
      <c r="H205" s="69">
        <v>220</v>
      </c>
      <c r="I205" s="67">
        <v>55</v>
      </c>
      <c r="J205" s="85">
        <f t="shared" si="44"/>
        <v>16.430704943978665</v>
      </c>
      <c r="K205" s="85">
        <f t="shared" si="45"/>
        <v>17.638879609542865</v>
      </c>
      <c r="L205" s="85">
        <f t="shared" si="46"/>
        <v>1.2081746655641992</v>
      </c>
      <c r="M205" s="85">
        <f t="shared" si="47"/>
        <v>17.638879609542865</v>
      </c>
      <c r="N205" s="85">
        <f t="shared" si="48"/>
        <v>10.870648099498823</v>
      </c>
      <c r="O205" s="85">
        <f t="shared" si="49"/>
        <v>5.5600568444798419</v>
      </c>
      <c r="P205" s="85">
        <f t="shared" si="50"/>
        <v>17.638879609542865</v>
      </c>
      <c r="Q205" s="85">
        <f t="shared" si="51"/>
        <v>1.2081746655641992</v>
      </c>
      <c r="R205" s="85">
        <f t="shared" si="52"/>
        <v>17.638879609542865</v>
      </c>
      <c r="S205" s="69">
        <v>0</v>
      </c>
      <c r="T205" s="132">
        <f t="shared" si="53"/>
        <v>10.412326924962558</v>
      </c>
      <c r="U205" s="57">
        <f t="shared" si="31"/>
        <v>1</v>
      </c>
      <c r="V205" s="69">
        <f t="shared" si="54"/>
        <v>0</v>
      </c>
      <c r="W205" s="69">
        <f t="shared" si="55"/>
        <v>1</v>
      </c>
      <c r="X205" s="67">
        <f t="shared" si="32"/>
        <v>1</v>
      </c>
      <c r="Y205" s="68">
        <f t="shared" si="33"/>
        <v>9999</v>
      </c>
      <c r="Z205" s="68">
        <f t="shared" si="34"/>
        <v>0</v>
      </c>
      <c r="AA205" s="68">
        <f t="shared" si="35"/>
        <v>9999</v>
      </c>
      <c r="AB205" s="117" t="str">
        <f t="shared" si="36"/>
        <v/>
      </c>
      <c r="AC205" s="117" t="str">
        <f t="shared" si="40"/>
        <v/>
      </c>
      <c r="AD205" s="117" t="str">
        <f t="shared" si="41"/>
        <v/>
      </c>
      <c r="AE205" s="117" t="str">
        <f t="shared" si="42"/>
        <v/>
      </c>
      <c r="AF205" s="117" t="str">
        <f t="shared" si="43"/>
        <v/>
      </c>
      <c r="AG205" s="133" t="str">
        <f t="shared" si="43"/>
        <v/>
      </c>
      <c r="AH205" s="117" t="str">
        <f t="shared" si="37"/>
        <v/>
      </c>
      <c r="AI205" s="117" t="str">
        <f t="shared" si="23"/>
        <v/>
      </c>
      <c r="AJ205" s="117" t="str">
        <f t="shared" si="24"/>
        <v/>
      </c>
      <c r="AK205" s="117" t="str">
        <f t="shared" si="25"/>
        <v/>
      </c>
      <c r="AL205" s="117" t="str">
        <f t="shared" si="26"/>
        <v/>
      </c>
      <c r="AM205" s="117" t="str">
        <f t="shared" si="38"/>
        <v/>
      </c>
      <c r="AN205" s="117" t="str">
        <f t="shared" si="39"/>
        <v/>
      </c>
      <c r="AO205" s="117" t="str">
        <f t="shared" si="27"/>
        <v/>
      </c>
      <c r="AP205" s="117" t="str">
        <f t="shared" si="28"/>
        <v/>
      </c>
      <c r="AQ205" s="117" t="str">
        <f t="shared" si="29"/>
        <v/>
      </c>
      <c r="AR205" s="133" t="str">
        <f t="shared" si="30"/>
        <v/>
      </c>
      <c r="AS205" s="69"/>
      <c r="AT205" s="69"/>
      <c r="AU205" s="69"/>
      <c r="AV205" s="65"/>
      <c r="AW205" s="65"/>
      <c r="AX205" s="65"/>
      <c r="AY205" s="65"/>
    </row>
    <row r="206" spans="1:51" x14ac:dyDescent="0.25">
      <c r="A206" s="2"/>
      <c r="B206" s="63">
        <v>58</v>
      </c>
      <c r="C206" s="55" t="s">
        <v>196</v>
      </c>
      <c r="D206" s="69">
        <v>55</v>
      </c>
      <c r="E206" s="69">
        <v>43</v>
      </c>
      <c r="F206" s="69">
        <v>2000</v>
      </c>
      <c r="G206" s="69">
        <v>11.5</v>
      </c>
      <c r="H206" s="69">
        <v>248</v>
      </c>
      <c r="I206" s="67">
        <v>65</v>
      </c>
      <c r="J206" s="85">
        <f t="shared" si="44"/>
        <v>20.936926906471523</v>
      </c>
      <c r="K206" s="85">
        <f t="shared" si="45"/>
        <v>22.145101572035724</v>
      </c>
      <c r="L206" s="85">
        <f t="shared" si="46"/>
        <v>1.2081746655641992</v>
      </c>
      <c r="M206" s="85">
        <f t="shared" si="47"/>
        <v>22.145101572035724</v>
      </c>
      <c r="N206" s="85">
        <f t="shared" si="48"/>
        <v>10.870648099498823</v>
      </c>
      <c r="O206" s="85">
        <f t="shared" si="49"/>
        <v>10.066278806972701</v>
      </c>
      <c r="P206" s="85">
        <f t="shared" si="50"/>
        <v>22.145101572035724</v>
      </c>
      <c r="Q206" s="85">
        <f t="shared" si="51"/>
        <v>1.2081746655641992</v>
      </c>
      <c r="R206" s="85">
        <f t="shared" si="52"/>
        <v>22.145101572035724</v>
      </c>
      <c r="S206" s="69">
        <v>0</v>
      </c>
      <c r="T206" s="132">
        <f t="shared" si="53"/>
        <v>10.73264494806407</v>
      </c>
      <c r="U206" s="57">
        <f t="shared" si="31"/>
        <v>1</v>
      </c>
      <c r="V206" s="69">
        <f t="shared" si="54"/>
        <v>0</v>
      </c>
      <c r="W206" s="69">
        <f t="shared" si="55"/>
        <v>1</v>
      </c>
      <c r="X206" s="67">
        <f t="shared" si="32"/>
        <v>1</v>
      </c>
      <c r="Y206" s="68">
        <f t="shared" si="33"/>
        <v>9999</v>
      </c>
      <c r="Z206" s="68">
        <f t="shared" si="34"/>
        <v>0</v>
      </c>
      <c r="AA206" s="68">
        <f t="shared" si="35"/>
        <v>9999</v>
      </c>
      <c r="AB206" s="117" t="str">
        <f t="shared" si="36"/>
        <v/>
      </c>
      <c r="AC206" s="117" t="str">
        <f t="shared" si="40"/>
        <v/>
      </c>
      <c r="AD206" s="117" t="str">
        <f t="shared" si="41"/>
        <v/>
      </c>
      <c r="AE206" s="117" t="str">
        <f t="shared" si="42"/>
        <v/>
      </c>
      <c r="AF206" s="117" t="str">
        <f t="shared" si="43"/>
        <v/>
      </c>
      <c r="AG206" s="133" t="str">
        <f t="shared" si="43"/>
        <v/>
      </c>
      <c r="AH206" s="117" t="str">
        <f t="shared" si="37"/>
        <v/>
      </c>
      <c r="AI206" s="117" t="str">
        <f t="shared" si="23"/>
        <v/>
      </c>
      <c r="AJ206" s="117" t="str">
        <f t="shared" si="24"/>
        <v/>
      </c>
      <c r="AK206" s="117" t="str">
        <f t="shared" si="25"/>
        <v/>
      </c>
      <c r="AL206" s="117" t="str">
        <f t="shared" si="26"/>
        <v/>
      </c>
      <c r="AM206" s="117" t="str">
        <f t="shared" si="38"/>
        <v/>
      </c>
      <c r="AN206" s="117" t="str">
        <f t="shared" si="39"/>
        <v/>
      </c>
      <c r="AO206" s="117" t="str">
        <f t="shared" si="27"/>
        <v/>
      </c>
      <c r="AP206" s="117" t="str">
        <f t="shared" si="28"/>
        <v/>
      </c>
      <c r="AQ206" s="117" t="str">
        <f t="shared" si="29"/>
        <v/>
      </c>
      <c r="AR206" s="133" t="str">
        <f t="shared" si="30"/>
        <v/>
      </c>
      <c r="AS206" s="69"/>
      <c r="AT206" s="69"/>
      <c r="AU206" s="69"/>
      <c r="AV206" s="65"/>
      <c r="AW206" s="65"/>
      <c r="AX206" s="65"/>
      <c r="AY206" s="65"/>
    </row>
    <row r="207" spans="1:51" x14ac:dyDescent="0.25">
      <c r="A207" s="2"/>
      <c r="B207" s="63">
        <v>59</v>
      </c>
      <c r="C207" s="55" t="s">
        <v>192</v>
      </c>
      <c r="D207" s="69">
        <v>56</v>
      </c>
      <c r="E207" s="69">
        <v>168</v>
      </c>
      <c r="F207" s="69">
        <v>2000</v>
      </c>
      <c r="G207" s="69">
        <v>11.73</v>
      </c>
      <c r="H207" s="69">
        <v>140</v>
      </c>
      <c r="I207" s="67">
        <v>20</v>
      </c>
      <c r="J207" s="85">
        <f t="shared" si="44"/>
        <v>54.070911924801372</v>
      </c>
      <c r="K207" s="85">
        <f t="shared" si="45"/>
        <v>55.279086590365573</v>
      </c>
      <c r="L207" s="85">
        <f t="shared" si="46"/>
        <v>1.2081746655641992</v>
      </c>
      <c r="M207" s="85">
        <f t="shared" si="47"/>
        <v>55.279086590365573</v>
      </c>
      <c r="N207" s="85">
        <f t="shared" si="48"/>
        <v>10.870648099498823</v>
      </c>
      <c r="O207" s="85">
        <f t="shared" si="49"/>
        <v>43.200263825302549</v>
      </c>
      <c r="P207" s="85">
        <f t="shared" si="50"/>
        <v>55.279086590365573</v>
      </c>
      <c r="Q207" s="85">
        <f t="shared" si="51"/>
        <v>1.2081746655641992</v>
      </c>
      <c r="R207" s="85">
        <f t="shared" si="52"/>
        <v>55.279086590365573</v>
      </c>
      <c r="S207" s="69">
        <v>0</v>
      </c>
      <c r="T207" s="132">
        <f t="shared" si="53"/>
        <v>14.56709556816948</v>
      </c>
      <c r="U207" s="57">
        <f t="shared" si="31"/>
        <v>1</v>
      </c>
      <c r="V207" s="69">
        <f t="shared" si="54"/>
        <v>0</v>
      </c>
      <c r="W207" s="69">
        <f t="shared" si="55"/>
        <v>1</v>
      </c>
      <c r="X207" s="67">
        <f t="shared" si="32"/>
        <v>1</v>
      </c>
      <c r="Y207" s="68">
        <f t="shared" si="33"/>
        <v>9999</v>
      </c>
      <c r="Z207" s="68">
        <f t="shared" si="34"/>
        <v>0</v>
      </c>
      <c r="AA207" s="68">
        <f t="shared" si="35"/>
        <v>9999</v>
      </c>
      <c r="AB207" s="117" t="str">
        <f t="shared" si="36"/>
        <v/>
      </c>
      <c r="AC207" s="117" t="str">
        <f t="shared" si="40"/>
        <v/>
      </c>
      <c r="AD207" s="117" t="str">
        <f t="shared" si="41"/>
        <v/>
      </c>
      <c r="AE207" s="117" t="str">
        <f t="shared" si="42"/>
        <v/>
      </c>
      <c r="AF207" s="117" t="str">
        <f t="shared" si="43"/>
        <v/>
      </c>
      <c r="AG207" s="133" t="str">
        <f t="shared" si="43"/>
        <v/>
      </c>
      <c r="AH207" s="117" t="str">
        <f t="shared" si="37"/>
        <v/>
      </c>
      <c r="AI207" s="117" t="str">
        <f t="shared" si="23"/>
        <v/>
      </c>
      <c r="AJ207" s="117" t="str">
        <f t="shared" si="24"/>
        <v/>
      </c>
      <c r="AK207" s="117" t="str">
        <f t="shared" si="25"/>
        <v/>
      </c>
      <c r="AL207" s="117" t="str">
        <f t="shared" si="26"/>
        <v/>
      </c>
      <c r="AM207" s="117" t="str">
        <f t="shared" si="38"/>
        <v/>
      </c>
      <c r="AN207" s="117" t="str">
        <f t="shared" si="39"/>
        <v/>
      </c>
      <c r="AO207" s="117" t="str">
        <f t="shared" si="27"/>
        <v/>
      </c>
      <c r="AP207" s="117" t="str">
        <f t="shared" si="28"/>
        <v/>
      </c>
      <c r="AQ207" s="117" t="str">
        <f t="shared" si="29"/>
        <v/>
      </c>
      <c r="AR207" s="133" t="str">
        <f t="shared" si="30"/>
        <v/>
      </c>
      <c r="AS207" s="69"/>
      <c r="AT207" s="69"/>
      <c r="AU207" s="69"/>
      <c r="AV207" s="65"/>
      <c r="AW207" s="65"/>
      <c r="AX207" s="65"/>
      <c r="AY207" s="65"/>
    </row>
    <row r="208" spans="1:51" x14ac:dyDescent="0.25">
      <c r="A208" s="2"/>
      <c r="B208" s="63">
        <v>60</v>
      </c>
      <c r="C208" s="55" t="s">
        <v>199</v>
      </c>
      <c r="D208" s="125">
        <v>75</v>
      </c>
      <c r="E208" s="125">
        <v>547</v>
      </c>
      <c r="F208" s="125">
        <v>1500</v>
      </c>
      <c r="G208" s="125">
        <v>11.8</v>
      </c>
      <c r="H208" s="125">
        <v>316</v>
      </c>
      <c r="I208" s="126">
        <v>70</v>
      </c>
      <c r="J208" s="85">
        <f t="shared" si="44"/>
        <v>154.53315450037746</v>
      </c>
      <c r="K208" s="85">
        <f t="shared" si="45"/>
        <v>155.74132916594166</v>
      </c>
      <c r="L208" s="85">
        <f t="shared" si="46"/>
        <v>1.2081746655641992</v>
      </c>
      <c r="M208" s="85">
        <f t="shared" si="47"/>
        <v>155.74132916594166</v>
      </c>
      <c r="N208" s="85">
        <f t="shared" si="48"/>
        <v>10.870648099498823</v>
      </c>
      <c r="O208" s="85">
        <f t="shared" si="49"/>
        <v>143.66250640087864</v>
      </c>
      <c r="P208" s="85">
        <f t="shared" si="50"/>
        <v>155.74132916594166</v>
      </c>
      <c r="Q208" s="85">
        <f t="shared" si="51"/>
        <v>1.2081746655641992</v>
      </c>
      <c r="R208" s="85">
        <f t="shared" si="52"/>
        <v>155.74132916594166</v>
      </c>
      <c r="S208" s="69">
        <v>0</v>
      </c>
      <c r="T208" s="132">
        <f t="shared" si="53"/>
        <v>31.849124458462445</v>
      </c>
      <c r="U208" s="57">
        <f t="shared" si="31"/>
        <v>1</v>
      </c>
      <c r="V208" s="69">
        <f t="shared" si="54"/>
        <v>0</v>
      </c>
      <c r="W208" s="69">
        <f t="shared" si="55"/>
        <v>1</v>
      </c>
      <c r="X208" s="67">
        <f t="shared" si="32"/>
        <v>1</v>
      </c>
      <c r="Y208" s="68">
        <f t="shared" si="33"/>
        <v>9999</v>
      </c>
      <c r="Z208" s="68">
        <f t="shared" si="34"/>
        <v>0</v>
      </c>
      <c r="AA208" s="68">
        <f t="shared" si="35"/>
        <v>9999</v>
      </c>
      <c r="AB208" s="117" t="str">
        <f t="shared" si="36"/>
        <v/>
      </c>
      <c r="AC208" s="117" t="str">
        <f t="shared" si="40"/>
        <v/>
      </c>
      <c r="AD208" s="117" t="str">
        <f t="shared" si="41"/>
        <v/>
      </c>
      <c r="AE208" s="117" t="str">
        <f t="shared" si="42"/>
        <v/>
      </c>
      <c r="AF208" s="117" t="str">
        <f t="shared" si="43"/>
        <v/>
      </c>
      <c r="AG208" s="133" t="str">
        <f t="shared" si="43"/>
        <v/>
      </c>
      <c r="AH208" s="117" t="str">
        <f t="shared" si="37"/>
        <v/>
      </c>
      <c r="AI208" s="117" t="str">
        <f t="shared" si="23"/>
        <v/>
      </c>
      <c r="AJ208" s="117" t="str">
        <f t="shared" si="24"/>
        <v/>
      </c>
      <c r="AK208" s="117" t="str">
        <f t="shared" si="25"/>
        <v/>
      </c>
      <c r="AL208" s="117" t="str">
        <f t="shared" si="26"/>
        <v/>
      </c>
      <c r="AM208" s="117" t="str">
        <f t="shared" si="38"/>
        <v/>
      </c>
      <c r="AN208" s="117" t="str">
        <f t="shared" si="39"/>
        <v/>
      </c>
      <c r="AO208" s="117" t="str">
        <f t="shared" si="27"/>
        <v/>
      </c>
      <c r="AP208" s="117" t="str">
        <f t="shared" si="28"/>
        <v/>
      </c>
      <c r="AQ208" s="117" t="str">
        <f t="shared" si="29"/>
        <v/>
      </c>
      <c r="AR208" s="133" t="str">
        <f t="shared" si="30"/>
        <v/>
      </c>
      <c r="AS208" s="69"/>
      <c r="AT208" s="69"/>
      <c r="AU208" s="69"/>
      <c r="AV208" s="65"/>
      <c r="AW208" s="65"/>
      <c r="AX208" s="65"/>
      <c r="AY208" s="65"/>
    </row>
    <row r="209" spans="1:51" x14ac:dyDescent="0.25">
      <c r="A209" s="2"/>
      <c r="B209" s="63">
        <v>61</v>
      </c>
      <c r="C209" s="55" t="s">
        <v>200</v>
      </c>
      <c r="D209" s="125">
        <v>37</v>
      </c>
      <c r="E209" s="125">
        <v>260</v>
      </c>
      <c r="F209" s="125">
        <v>2500</v>
      </c>
      <c r="G209" s="125">
        <v>12</v>
      </c>
      <c r="H209" s="125">
        <v>220</v>
      </c>
      <c r="I209" s="126">
        <v>55</v>
      </c>
      <c r="J209" s="85">
        <f t="shared" si="44"/>
        <v>78.457524898292149</v>
      </c>
      <c r="K209" s="85">
        <f t="shared" si="45"/>
        <v>79.66569956385635</v>
      </c>
      <c r="L209" s="85">
        <f t="shared" si="46"/>
        <v>1.2081746655641992</v>
      </c>
      <c r="M209" s="85">
        <f t="shared" si="47"/>
        <v>79.66569956385635</v>
      </c>
      <c r="N209" s="85">
        <f t="shared" si="48"/>
        <v>10.870648099498823</v>
      </c>
      <c r="O209" s="85">
        <f t="shared" si="49"/>
        <v>67.586876798793327</v>
      </c>
      <c r="P209" s="85">
        <f t="shared" si="50"/>
        <v>79.66569956385635</v>
      </c>
      <c r="Q209" s="85">
        <f t="shared" si="51"/>
        <v>1.2081746655641992</v>
      </c>
      <c r="R209" s="85">
        <f t="shared" si="52"/>
        <v>79.66569956385635</v>
      </c>
      <c r="S209" s="69">
        <v>0</v>
      </c>
      <c r="T209" s="132">
        <f t="shared" si="53"/>
        <v>18.349298808053774</v>
      </c>
      <c r="U209" s="57">
        <f t="shared" si="31"/>
        <v>1</v>
      </c>
      <c r="V209" s="69">
        <f t="shared" si="54"/>
        <v>0</v>
      </c>
      <c r="W209" s="69">
        <f t="shared" si="55"/>
        <v>1</v>
      </c>
      <c r="X209" s="67">
        <f t="shared" si="32"/>
        <v>1</v>
      </c>
      <c r="Y209" s="68">
        <f t="shared" si="33"/>
        <v>9999</v>
      </c>
      <c r="Z209" s="68">
        <f t="shared" si="34"/>
        <v>0</v>
      </c>
      <c r="AA209" s="68">
        <f t="shared" si="35"/>
        <v>9999</v>
      </c>
      <c r="AB209" s="117" t="str">
        <f t="shared" si="36"/>
        <v/>
      </c>
      <c r="AC209" s="117" t="str">
        <f t="shared" si="40"/>
        <v/>
      </c>
      <c r="AD209" s="117" t="str">
        <f t="shared" si="41"/>
        <v/>
      </c>
      <c r="AE209" s="117" t="str">
        <f t="shared" si="42"/>
        <v/>
      </c>
      <c r="AF209" s="117" t="str">
        <f t="shared" si="43"/>
        <v/>
      </c>
      <c r="AG209" s="133" t="str">
        <f t="shared" si="43"/>
        <v/>
      </c>
      <c r="AH209" s="117" t="str">
        <f t="shared" si="37"/>
        <v/>
      </c>
      <c r="AI209" s="117" t="str">
        <f t="shared" si="23"/>
        <v/>
      </c>
      <c r="AJ209" s="117" t="str">
        <f t="shared" si="24"/>
        <v/>
      </c>
      <c r="AK209" s="117" t="str">
        <f t="shared" si="25"/>
        <v/>
      </c>
      <c r="AL209" s="117" t="str">
        <f t="shared" si="26"/>
        <v/>
      </c>
      <c r="AM209" s="117" t="str">
        <f t="shared" si="38"/>
        <v/>
      </c>
      <c r="AN209" s="117" t="str">
        <f t="shared" si="39"/>
        <v/>
      </c>
      <c r="AO209" s="117" t="str">
        <f t="shared" si="27"/>
        <v/>
      </c>
      <c r="AP209" s="117" t="str">
        <f t="shared" si="28"/>
        <v/>
      </c>
      <c r="AQ209" s="117" t="str">
        <f t="shared" si="29"/>
        <v/>
      </c>
      <c r="AR209" s="133" t="str">
        <f t="shared" si="30"/>
        <v/>
      </c>
      <c r="AS209" s="69"/>
      <c r="AT209" s="69"/>
      <c r="AU209" s="69"/>
      <c r="AV209" s="65"/>
      <c r="AW209" s="65"/>
      <c r="AX209" s="65"/>
      <c r="AY209" s="65"/>
    </row>
    <row r="210" spans="1:51" x14ac:dyDescent="0.25">
      <c r="A210" s="2"/>
      <c r="B210" s="63">
        <v>62</v>
      </c>
      <c r="C210" s="55" t="s">
        <v>201</v>
      </c>
      <c r="D210" s="125">
        <v>36</v>
      </c>
      <c r="E210" s="125">
        <v>430</v>
      </c>
      <c r="F210" s="125">
        <v>2500</v>
      </c>
      <c r="G210" s="125">
        <v>12</v>
      </c>
      <c r="H210" s="125">
        <v>248</v>
      </c>
      <c r="I210" s="126">
        <v>65</v>
      </c>
      <c r="J210" s="85">
        <f t="shared" si="44"/>
        <v>123.51974452322074</v>
      </c>
      <c r="K210" s="85">
        <f t="shared" si="45"/>
        <v>124.72791918878494</v>
      </c>
      <c r="L210" s="85">
        <f t="shared" si="46"/>
        <v>1.2081746655641992</v>
      </c>
      <c r="M210" s="85">
        <f t="shared" si="47"/>
        <v>124.72791918878494</v>
      </c>
      <c r="N210" s="85">
        <f t="shared" si="48"/>
        <v>10.870648099498823</v>
      </c>
      <c r="O210" s="85">
        <f t="shared" si="49"/>
        <v>112.64909642372191</v>
      </c>
      <c r="P210" s="85">
        <f t="shared" si="50"/>
        <v>124.72791918878494</v>
      </c>
      <c r="Q210" s="85">
        <f t="shared" si="51"/>
        <v>1.2081746655641992</v>
      </c>
      <c r="R210" s="85">
        <f t="shared" si="52"/>
        <v>124.72791918878494</v>
      </c>
      <c r="S210" s="69">
        <v>0</v>
      </c>
      <c r="T210" s="132">
        <f t="shared" si="53"/>
        <v>26.1764051328615</v>
      </c>
      <c r="U210" s="57">
        <f t="shared" si="31"/>
        <v>1</v>
      </c>
      <c r="V210" s="69">
        <f t="shared" si="54"/>
        <v>0</v>
      </c>
      <c r="W210" s="69">
        <f t="shared" si="55"/>
        <v>1</v>
      </c>
      <c r="X210" s="67">
        <f t="shared" si="32"/>
        <v>1</v>
      </c>
      <c r="Y210" s="68">
        <f t="shared" si="33"/>
        <v>9999</v>
      </c>
      <c r="Z210" s="68">
        <f t="shared" si="34"/>
        <v>0</v>
      </c>
      <c r="AA210" s="68">
        <f t="shared" si="35"/>
        <v>9999</v>
      </c>
      <c r="AB210" s="117" t="str">
        <f t="shared" si="36"/>
        <v/>
      </c>
      <c r="AC210" s="117" t="str">
        <f t="shared" si="40"/>
        <v/>
      </c>
      <c r="AD210" s="117" t="str">
        <f t="shared" si="41"/>
        <v/>
      </c>
      <c r="AE210" s="117" t="str">
        <f t="shared" si="42"/>
        <v/>
      </c>
      <c r="AF210" s="117" t="str">
        <f t="shared" si="43"/>
        <v/>
      </c>
      <c r="AG210" s="133" t="str">
        <f t="shared" si="43"/>
        <v/>
      </c>
      <c r="AH210" s="117" t="str">
        <f t="shared" si="37"/>
        <v/>
      </c>
      <c r="AI210" s="117" t="str">
        <f t="shared" si="23"/>
        <v/>
      </c>
      <c r="AJ210" s="117" t="str">
        <f t="shared" si="24"/>
        <v/>
      </c>
      <c r="AK210" s="117" t="str">
        <f t="shared" si="25"/>
        <v/>
      </c>
      <c r="AL210" s="117" t="str">
        <f t="shared" si="26"/>
        <v/>
      </c>
      <c r="AM210" s="117" t="str">
        <f t="shared" si="38"/>
        <v/>
      </c>
      <c r="AN210" s="117" t="str">
        <f t="shared" si="39"/>
        <v/>
      </c>
      <c r="AO210" s="117" t="str">
        <f t="shared" si="27"/>
        <v/>
      </c>
      <c r="AP210" s="117" t="str">
        <f t="shared" si="28"/>
        <v/>
      </c>
      <c r="AQ210" s="117" t="str">
        <f t="shared" si="29"/>
        <v/>
      </c>
      <c r="AR210" s="133" t="str">
        <f t="shared" si="30"/>
        <v/>
      </c>
      <c r="AS210" s="69"/>
      <c r="AT210" s="69"/>
      <c r="AU210" s="69"/>
      <c r="AV210" s="65"/>
      <c r="AW210" s="65"/>
      <c r="AX210" s="65"/>
      <c r="AY210" s="65"/>
    </row>
    <row r="211" spans="1:51" x14ac:dyDescent="0.25">
      <c r="A211" s="2"/>
      <c r="B211" s="63">
        <v>63</v>
      </c>
      <c r="C211" s="55" t="s">
        <v>202</v>
      </c>
      <c r="D211" s="125">
        <v>27</v>
      </c>
      <c r="E211" s="125">
        <v>66.5</v>
      </c>
      <c r="F211" s="125">
        <v>4500</v>
      </c>
      <c r="G211" s="125">
        <v>12.7</v>
      </c>
      <c r="H211" s="125">
        <v>90</v>
      </c>
      <c r="I211" s="126">
        <v>15</v>
      </c>
      <c r="J211" s="85">
        <f t="shared" si="44"/>
        <v>27.166116089917534</v>
      </c>
      <c r="K211" s="85">
        <f t="shared" si="45"/>
        <v>28.374290755481734</v>
      </c>
      <c r="L211" s="85">
        <f t="shared" si="46"/>
        <v>1.2081746655641992</v>
      </c>
      <c r="M211" s="85">
        <f t="shared" si="47"/>
        <v>28.374290755481734</v>
      </c>
      <c r="N211" s="85">
        <f t="shared" si="48"/>
        <v>10.870648099498823</v>
      </c>
      <c r="O211" s="85">
        <f t="shared" si="49"/>
        <v>16.295467990418707</v>
      </c>
      <c r="P211" s="85">
        <f t="shared" si="50"/>
        <v>28.374290755481734</v>
      </c>
      <c r="Q211" s="85">
        <f t="shared" si="51"/>
        <v>1.2081746655641992</v>
      </c>
      <c r="R211" s="85">
        <f t="shared" si="52"/>
        <v>28.374290755481734</v>
      </c>
      <c r="S211" s="69">
        <v>0</v>
      </c>
      <c r="T211" s="132">
        <f t="shared" si="53"/>
        <v>11.273145026610964</v>
      </c>
      <c r="U211" s="57">
        <f t="shared" si="31"/>
        <v>1</v>
      </c>
      <c r="V211" s="69">
        <f t="shared" si="54"/>
        <v>1</v>
      </c>
      <c r="W211" s="69">
        <f t="shared" si="55"/>
        <v>1</v>
      </c>
      <c r="X211" s="67">
        <f t="shared" si="32"/>
        <v>1</v>
      </c>
      <c r="Y211" s="68">
        <f t="shared" si="33"/>
        <v>12.7</v>
      </c>
      <c r="Z211" s="68">
        <f t="shared" si="34"/>
        <v>0</v>
      </c>
      <c r="AA211" s="68">
        <f t="shared" si="35"/>
        <v>9999</v>
      </c>
      <c r="AB211" s="117" t="str">
        <f t="shared" si="36"/>
        <v/>
      </c>
      <c r="AC211" s="117" t="str">
        <f t="shared" si="40"/>
        <v/>
      </c>
      <c r="AD211" s="117" t="str">
        <f t="shared" si="41"/>
        <v/>
      </c>
      <c r="AE211" s="117" t="str">
        <f t="shared" si="42"/>
        <v/>
      </c>
      <c r="AF211" s="117" t="str">
        <f t="shared" si="43"/>
        <v/>
      </c>
      <c r="AG211" s="133" t="str">
        <f t="shared" si="43"/>
        <v/>
      </c>
      <c r="AH211" s="117" t="str">
        <f t="shared" si="37"/>
        <v/>
      </c>
      <c r="AI211" s="117" t="str">
        <f t="shared" si="23"/>
        <v/>
      </c>
      <c r="AJ211" s="117" t="str">
        <f t="shared" si="24"/>
        <v/>
      </c>
      <c r="AK211" s="117" t="str">
        <f t="shared" si="25"/>
        <v/>
      </c>
      <c r="AL211" s="117" t="str">
        <f t="shared" si="26"/>
        <v/>
      </c>
      <c r="AM211" s="117" t="str">
        <f t="shared" si="38"/>
        <v/>
      </c>
      <c r="AN211" s="117" t="str">
        <f t="shared" si="39"/>
        <v/>
      </c>
      <c r="AO211" s="117" t="str">
        <f t="shared" si="27"/>
        <v/>
      </c>
      <c r="AP211" s="117" t="str">
        <f t="shared" si="28"/>
        <v/>
      </c>
      <c r="AQ211" s="117" t="str">
        <f t="shared" si="29"/>
        <v/>
      </c>
      <c r="AR211" s="133" t="str">
        <f t="shared" si="30"/>
        <v/>
      </c>
      <c r="AS211" s="69"/>
      <c r="AT211" s="69"/>
      <c r="AU211" s="69"/>
      <c r="AV211" s="65"/>
      <c r="AW211" s="65"/>
      <c r="AX211" s="65"/>
      <c r="AY211" s="65"/>
    </row>
    <row r="212" spans="1:51" x14ac:dyDescent="0.25">
      <c r="A212" s="2"/>
      <c r="B212" s="63">
        <v>64</v>
      </c>
      <c r="C212" s="55" t="s">
        <v>203</v>
      </c>
      <c r="D212" s="125">
        <v>83</v>
      </c>
      <c r="E212" s="125">
        <v>260</v>
      </c>
      <c r="F212" s="125">
        <v>1500</v>
      </c>
      <c r="G212" s="125">
        <v>13</v>
      </c>
      <c r="H212" s="125">
        <v>220</v>
      </c>
      <c r="I212" s="126">
        <v>20</v>
      </c>
      <c r="J212" s="85">
        <f t="shared" si="44"/>
        <v>78.457524898292149</v>
      </c>
      <c r="K212" s="85">
        <f t="shared" si="45"/>
        <v>79.66569956385635</v>
      </c>
      <c r="L212" s="85">
        <f t="shared" si="46"/>
        <v>1.2081746655641992</v>
      </c>
      <c r="M212" s="85">
        <f t="shared" si="47"/>
        <v>79.66569956385635</v>
      </c>
      <c r="N212" s="85">
        <f t="shared" si="48"/>
        <v>10.870648099498823</v>
      </c>
      <c r="O212" s="85">
        <f t="shared" si="49"/>
        <v>67.586876798793327</v>
      </c>
      <c r="P212" s="85">
        <f t="shared" si="50"/>
        <v>79.66569956385635</v>
      </c>
      <c r="Q212" s="85">
        <f t="shared" si="51"/>
        <v>1.2081746655641992</v>
      </c>
      <c r="R212" s="85">
        <f t="shared" si="52"/>
        <v>79.66569956385635</v>
      </c>
      <c r="S212" s="69">
        <v>0</v>
      </c>
      <c r="T212" s="132">
        <f t="shared" si="53"/>
        <v>18.349298808053774</v>
      </c>
      <c r="U212" s="57">
        <f t="shared" si="31"/>
        <v>1</v>
      </c>
      <c r="V212" s="69">
        <f t="shared" si="54"/>
        <v>0</v>
      </c>
      <c r="W212" s="69">
        <f t="shared" si="55"/>
        <v>1</v>
      </c>
      <c r="X212" s="67">
        <f t="shared" si="32"/>
        <v>1</v>
      </c>
      <c r="Y212" s="68">
        <f t="shared" si="33"/>
        <v>9999</v>
      </c>
      <c r="Z212" s="68">
        <f t="shared" si="34"/>
        <v>0</v>
      </c>
      <c r="AA212" s="68">
        <f t="shared" si="35"/>
        <v>9999</v>
      </c>
      <c r="AB212" s="117" t="str">
        <f t="shared" si="36"/>
        <v/>
      </c>
      <c r="AC212" s="117" t="str">
        <f t="shared" si="40"/>
        <v/>
      </c>
      <c r="AD212" s="117" t="str">
        <f t="shared" si="41"/>
        <v/>
      </c>
      <c r="AE212" s="117" t="str">
        <f t="shared" si="42"/>
        <v/>
      </c>
      <c r="AF212" s="117" t="str">
        <f t="shared" si="43"/>
        <v/>
      </c>
      <c r="AG212" s="133" t="str">
        <f t="shared" si="43"/>
        <v/>
      </c>
      <c r="AH212" s="117" t="str">
        <f t="shared" si="37"/>
        <v/>
      </c>
      <c r="AI212" s="117" t="str">
        <f t="shared" si="23"/>
        <v/>
      </c>
      <c r="AJ212" s="117" t="str">
        <f t="shared" si="24"/>
        <v/>
      </c>
      <c r="AK212" s="117" t="str">
        <f t="shared" si="25"/>
        <v/>
      </c>
      <c r="AL212" s="117" t="str">
        <f t="shared" si="26"/>
        <v/>
      </c>
      <c r="AM212" s="117" t="str">
        <f t="shared" si="38"/>
        <v/>
      </c>
      <c r="AN212" s="117" t="str">
        <f t="shared" si="39"/>
        <v/>
      </c>
      <c r="AO212" s="117" t="str">
        <f t="shared" si="27"/>
        <v/>
      </c>
      <c r="AP212" s="117" t="str">
        <f t="shared" si="28"/>
        <v/>
      </c>
      <c r="AQ212" s="117" t="str">
        <f t="shared" si="29"/>
        <v/>
      </c>
      <c r="AR212" s="133" t="str">
        <f t="shared" si="30"/>
        <v/>
      </c>
      <c r="AS212" s="69"/>
      <c r="AT212" s="69"/>
      <c r="AU212" s="69"/>
      <c r="AV212" s="65"/>
      <c r="AW212" s="65"/>
      <c r="AX212" s="65"/>
      <c r="AY212" s="65"/>
    </row>
    <row r="213" spans="1:51" x14ac:dyDescent="0.25">
      <c r="A213" s="2"/>
      <c r="B213" s="63">
        <v>65</v>
      </c>
      <c r="C213" s="55" t="s">
        <v>199</v>
      </c>
      <c r="D213" s="69">
        <v>65</v>
      </c>
      <c r="E213" s="69">
        <v>547</v>
      </c>
      <c r="F213" s="69">
        <v>2000</v>
      </c>
      <c r="G213" s="69">
        <v>13.6</v>
      </c>
      <c r="H213" s="69">
        <v>316</v>
      </c>
      <c r="I213" s="67">
        <v>70</v>
      </c>
      <c r="J213" s="85">
        <f t="shared" ref="J213:J244" si="56">(E213/10^4+izr)*eps</f>
        <v>154.53315450037746</v>
      </c>
      <c r="K213" s="85">
        <f t="shared" ref="K213:K244" si="57">J213+mft</f>
        <v>155.74132916594166</v>
      </c>
      <c r="L213" s="85">
        <f t="shared" ref="L213:L244" si="58">mft</f>
        <v>1.2081746655641992</v>
      </c>
      <c r="M213" s="85">
        <f t="shared" ref="M213:M244" si="59">J213+mft</f>
        <v>155.74132916594166</v>
      </c>
      <c r="N213" s="85">
        <f t="shared" ref="N213:N244" si="60">mfw+mft</f>
        <v>10.870648099498823</v>
      </c>
      <c r="O213" s="85">
        <f t="shared" ref="O213:O244" si="61">ABS(mfw-J213+mft)</f>
        <v>143.66250640087864</v>
      </c>
      <c r="P213" s="85">
        <f t="shared" ref="P213:P244" si="62">J213+mft</f>
        <v>155.74132916594166</v>
      </c>
      <c r="Q213" s="85">
        <f t="shared" ref="Q213:Q244" si="63">mft</f>
        <v>1.2081746655641992</v>
      </c>
      <c r="R213" s="85">
        <f t="shared" ref="R213:R244" si="64">J213+mft</f>
        <v>155.74132916594166</v>
      </c>
      <c r="S213" s="69">
        <v>0</v>
      </c>
      <c r="T213" s="132">
        <f t="shared" ref="T213:T244" si="65">((K213^2*t.1+L213^2*t.2+M213^2*t.3+N213^2*t.4+O213^2*t.5+P213^2*t.6+Q213^2*t.7+R213^2*t.8)/tc)^0.5</f>
        <v>31.849124458462445</v>
      </c>
      <c r="U213" s="57">
        <f t="shared" si="31"/>
        <v>1</v>
      </c>
      <c r="V213" s="69">
        <f t="shared" ref="V213:V244" si="66">IF(nmax&lt;F213,1,0)</f>
        <v>0</v>
      </c>
      <c r="W213" s="69">
        <f t="shared" ref="W213:W244" si="67">IF(mop&lt;D213,1,0)</f>
        <v>1</v>
      </c>
      <c r="X213" s="67">
        <f t="shared" si="32"/>
        <v>1</v>
      </c>
      <c r="Y213" s="68">
        <f t="shared" si="33"/>
        <v>9999</v>
      </c>
      <c r="Z213" s="68">
        <f t="shared" si="34"/>
        <v>0</v>
      </c>
      <c r="AA213" s="68">
        <f t="shared" si="35"/>
        <v>9999</v>
      </c>
      <c r="AB213" s="117" t="str">
        <f t="shared" si="36"/>
        <v/>
      </c>
      <c r="AC213" s="117" t="str">
        <f t="shared" si="40"/>
        <v/>
      </c>
      <c r="AD213" s="117" t="str">
        <f t="shared" si="41"/>
        <v/>
      </c>
      <c r="AE213" s="117" t="str">
        <f t="shared" si="42"/>
        <v/>
      </c>
      <c r="AF213" s="117" t="str">
        <f t="shared" si="43"/>
        <v/>
      </c>
      <c r="AG213" s="133" t="str">
        <f t="shared" si="43"/>
        <v/>
      </c>
      <c r="AH213" s="117" t="str">
        <f t="shared" si="37"/>
        <v/>
      </c>
      <c r="AI213" s="117" t="str">
        <f t="shared" ref="AI213:AI276" si="68">IF($B213=$AA$147,K213,"")</f>
        <v/>
      </c>
      <c r="AJ213" s="117" t="str">
        <f t="shared" ref="AJ213:AJ276" si="69">IF($B213=$AA$147,L213,"")</f>
        <v/>
      </c>
      <c r="AK213" s="117" t="str">
        <f t="shared" ref="AK213:AK276" si="70">IF($B213=$AA$147,M213,"")</f>
        <v/>
      </c>
      <c r="AL213" s="117" t="str">
        <f t="shared" ref="AL213:AL276" si="71">IF($B213=$AA$147,N213,"")</f>
        <v/>
      </c>
      <c r="AM213" s="117" t="str">
        <f t="shared" si="38"/>
        <v/>
      </c>
      <c r="AN213" s="117" t="str">
        <f t="shared" si="39"/>
        <v/>
      </c>
      <c r="AO213" s="117" t="str">
        <f t="shared" ref="AO213:AO276" si="72">IF($B213=$AA$147,Q213,"")</f>
        <v/>
      </c>
      <c r="AP213" s="117" t="str">
        <f t="shared" ref="AP213:AP276" si="73">IF($B213=$AA$147,R213,"")</f>
        <v/>
      </c>
      <c r="AQ213" s="117" t="str">
        <f t="shared" ref="AQ213:AQ276" si="74">IF($B213=$AA$147,S213,"")</f>
        <v/>
      </c>
      <c r="AR213" s="133" t="str">
        <f t="shared" ref="AR213:AR276" si="75">IF($B213=$AA$147,T213,"")</f>
        <v/>
      </c>
      <c r="AS213" s="69"/>
      <c r="AT213" s="69"/>
      <c r="AU213" s="69"/>
      <c r="AV213" s="65"/>
      <c r="AW213" s="65"/>
      <c r="AX213" s="65"/>
      <c r="AY213" s="65"/>
    </row>
    <row r="214" spans="1:51" x14ac:dyDescent="0.25">
      <c r="A214" s="2"/>
      <c r="B214" s="63">
        <v>66</v>
      </c>
      <c r="C214" s="55" t="s">
        <v>204</v>
      </c>
      <c r="D214" s="125">
        <v>88</v>
      </c>
      <c r="E214" s="125">
        <v>664</v>
      </c>
      <c r="F214" s="125">
        <v>1500</v>
      </c>
      <c r="G214" s="125">
        <v>13.8</v>
      </c>
      <c r="H214" s="125">
        <v>380</v>
      </c>
      <c r="I214" s="126">
        <v>75</v>
      </c>
      <c r="J214" s="85">
        <f t="shared" si="56"/>
        <v>185.54656447753422</v>
      </c>
      <c r="K214" s="85">
        <f t="shared" si="57"/>
        <v>186.75473914309842</v>
      </c>
      <c r="L214" s="85">
        <f t="shared" si="58"/>
        <v>1.2081746655641992</v>
      </c>
      <c r="M214" s="85">
        <f t="shared" si="59"/>
        <v>186.75473914309842</v>
      </c>
      <c r="N214" s="85">
        <f t="shared" si="60"/>
        <v>10.870648099498823</v>
      </c>
      <c r="O214" s="85">
        <f t="shared" si="61"/>
        <v>174.6759163780354</v>
      </c>
      <c r="P214" s="85">
        <f t="shared" si="62"/>
        <v>186.75473914309842</v>
      </c>
      <c r="Q214" s="85">
        <f t="shared" si="63"/>
        <v>1.2081746655641992</v>
      </c>
      <c r="R214" s="85">
        <f t="shared" si="64"/>
        <v>186.75473914309842</v>
      </c>
      <c r="S214" s="69">
        <v>0</v>
      </c>
      <c r="T214" s="132">
        <f t="shared" si="65"/>
        <v>37.634351260642099</v>
      </c>
      <c r="U214" s="57">
        <f t="shared" ref="U214:U277" si="76">IF(T214&lt;D214,1,0)</f>
        <v>1</v>
      </c>
      <c r="V214" s="69">
        <f t="shared" si="66"/>
        <v>0</v>
      </c>
      <c r="W214" s="69">
        <f t="shared" si="67"/>
        <v>1</v>
      </c>
      <c r="X214" s="67">
        <f t="shared" ref="X214:X277" si="77">IF(MAX(K214:S214)&gt;H214,0,1)</f>
        <v>1</v>
      </c>
      <c r="Y214" s="68">
        <f t="shared" ref="Y214:Y277" si="78">IF(U214*V214*W214*X214=1,G214,9999)</f>
        <v>9999</v>
      </c>
      <c r="Z214" s="68">
        <f t="shared" ref="Z214:Z277" si="79">IF(Y214=$Y$147,1,0)</f>
        <v>0</v>
      </c>
      <c r="AA214" s="68">
        <f t="shared" ref="AA214:AA277" si="80">IF(Z214=1,B214,9999)</f>
        <v>9999</v>
      </c>
      <c r="AB214" s="117" t="str">
        <f t="shared" ref="AB214:AB277" si="81">IF($B214=$AA$147,D214,"")</f>
        <v/>
      </c>
      <c r="AC214" s="117" t="str">
        <f t="shared" si="40"/>
        <v/>
      </c>
      <c r="AD214" s="117" t="str">
        <f t="shared" si="41"/>
        <v/>
      </c>
      <c r="AE214" s="117" t="str">
        <f t="shared" si="42"/>
        <v/>
      </c>
      <c r="AF214" s="117" t="str">
        <f t="shared" si="43"/>
        <v/>
      </c>
      <c r="AG214" s="133" t="str">
        <f t="shared" si="43"/>
        <v/>
      </c>
      <c r="AH214" s="117" t="str">
        <f t="shared" ref="AH214:AH277" si="82">IF($B214=$AA$147,J214,"")</f>
        <v/>
      </c>
      <c r="AI214" s="117" t="str">
        <f t="shared" si="68"/>
        <v/>
      </c>
      <c r="AJ214" s="117" t="str">
        <f t="shared" si="69"/>
        <v/>
      </c>
      <c r="AK214" s="117" t="str">
        <f t="shared" si="70"/>
        <v/>
      </c>
      <c r="AL214" s="117" t="str">
        <f t="shared" si="71"/>
        <v/>
      </c>
      <c r="AM214" s="117" t="str">
        <f t="shared" ref="AM214:AM277" si="83">IF($B214=$AA$147,O214,"")</f>
        <v/>
      </c>
      <c r="AN214" s="117" t="str">
        <f t="shared" ref="AN214:AN277" si="84">IF($B214=$AA$147,P214,"")</f>
        <v/>
      </c>
      <c r="AO214" s="117" t="str">
        <f t="shared" si="72"/>
        <v/>
      </c>
      <c r="AP214" s="117" t="str">
        <f t="shared" si="73"/>
        <v/>
      </c>
      <c r="AQ214" s="117" t="str">
        <f t="shared" si="74"/>
        <v/>
      </c>
      <c r="AR214" s="133" t="str">
        <f t="shared" si="75"/>
        <v/>
      </c>
      <c r="AS214" s="69"/>
      <c r="AT214" s="69"/>
      <c r="AU214" s="69"/>
      <c r="AV214" s="65"/>
      <c r="AW214" s="65"/>
      <c r="AX214" s="65"/>
      <c r="AY214" s="65"/>
    </row>
    <row r="215" spans="1:51" x14ac:dyDescent="0.25">
      <c r="A215" s="2"/>
      <c r="B215" s="63">
        <v>67</v>
      </c>
      <c r="C215" s="55" t="s">
        <v>202</v>
      </c>
      <c r="D215" s="69">
        <v>22</v>
      </c>
      <c r="E215" s="69">
        <v>66.5</v>
      </c>
      <c r="F215" s="69">
        <v>5800</v>
      </c>
      <c r="G215" s="69">
        <v>14</v>
      </c>
      <c r="H215" s="69">
        <v>90</v>
      </c>
      <c r="I215" s="67">
        <v>15</v>
      </c>
      <c r="J215" s="85">
        <f t="shared" si="56"/>
        <v>27.166116089917534</v>
      </c>
      <c r="K215" s="85">
        <f t="shared" si="57"/>
        <v>28.374290755481734</v>
      </c>
      <c r="L215" s="85">
        <f t="shared" si="58"/>
        <v>1.2081746655641992</v>
      </c>
      <c r="M215" s="85">
        <f t="shared" si="59"/>
        <v>28.374290755481734</v>
      </c>
      <c r="N215" s="85">
        <f t="shared" si="60"/>
        <v>10.870648099498823</v>
      </c>
      <c r="O215" s="85">
        <f t="shared" si="61"/>
        <v>16.295467990418707</v>
      </c>
      <c r="P215" s="85">
        <f t="shared" si="62"/>
        <v>28.374290755481734</v>
      </c>
      <c r="Q215" s="85">
        <f t="shared" si="63"/>
        <v>1.2081746655641992</v>
      </c>
      <c r="R215" s="85">
        <f t="shared" si="64"/>
        <v>28.374290755481734</v>
      </c>
      <c r="S215" s="69">
        <v>0</v>
      </c>
      <c r="T215" s="132">
        <f t="shared" si="65"/>
        <v>11.273145026610964</v>
      </c>
      <c r="U215" s="57">
        <f t="shared" si="76"/>
        <v>1</v>
      </c>
      <c r="V215" s="69">
        <f t="shared" si="66"/>
        <v>1</v>
      </c>
      <c r="W215" s="69">
        <f t="shared" si="67"/>
        <v>1</v>
      </c>
      <c r="X215" s="67">
        <f t="shared" si="77"/>
        <v>1</v>
      </c>
      <c r="Y215" s="68">
        <f t="shared" si="78"/>
        <v>14</v>
      </c>
      <c r="Z215" s="68">
        <f t="shared" si="79"/>
        <v>0</v>
      </c>
      <c r="AA215" s="68">
        <f t="shared" si="80"/>
        <v>9999</v>
      </c>
      <c r="AB215" s="117" t="str">
        <f t="shared" si="81"/>
        <v/>
      </c>
      <c r="AC215" s="117" t="str">
        <f t="shared" si="40"/>
        <v/>
      </c>
      <c r="AD215" s="117" t="str">
        <f t="shared" si="41"/>
        <v/>
      </c>
      <c r="AE215" s="117" t="str">
        <f t="shared" si="42"/>
        <v/>
      </c>
      <c r="AF215" s="117" t="str">
        <f t="shared" si="43"/>
        <v/>
      </c>
      <c r="AG215" s="133" t="str">
        <f t="shared" si="43"/>
        <v/>
      </c>
      <c r="AH215" s="117" t="str">
        <f t="shared" si="82"/>
        <v/>
      </c>
      <c r="AI215" s="117" t="str">
        <f t="shared" si="68"/>
        <v/>
      </c>
      <c r="AJ215" s="117" t="str">
        <f t="shared" si="69"/>
        <v/>
      </c>
      <c r="AK215" s="117" t="str">
        <f t="shared" si="70"/>
        <v/>
      </c>
      <c r="AL215" s="117" t="str">
        <f t="shared" si="71"/>
        <v/>
      </c>
      <c r="AM215" s="117" t="str">
        <f t="shared" si="83"/>
        <v/>
      </c>
      <c r="AN215" s="117" t="str">
        <f t="shared" si="84"/>
        <v/>
      </c>
      <c r="AO215" s="117" t="str">
        <f t="shared" si="72"/>
        <v/>
      </c>
      <c r="AP215" s="117" t="str">
        <f t="shared" si="73"/>
        <v/>
      </c>
      <c r="AQ215" s="117" t="str">
        <f t="shared" si="74"/>
        <v/>
      </c>
      <c r="AR215" s="133" t="str">
        <f t="shared" si="75"/>
        <v/>
      </c>
      <c r="AS215" s="69"/>
      <c r="AT215" s="69"/>
      <c r="AU215" s="69"/>
      <c r="AV215" s="65"/>
      <c r="AW215" s="65"/>
      <c r="AX215" s="65"/>
      <c r="AY215" s="65"/>
    </row>
    <row r="216" spans="1:51" x14ac:dyDescent="0.25">
      <c r="A216" s="2"/>
      <c r="B216" s="63">
        <v>68</v>
      </c>
      <c r="C216" s="55" t="s">
        <v>205</v>
      </c>
      <c r="D216" s="125">
        <v>46</v>
      </c>
      <c r="E216" s="125">
        <v>66.5</v>
      </c>
      <c r="F216" s="125">
        <v>3000</v>
      </c>
      <c r="G216" s="125">
        <v>14.5</v>
      </c>
      <c r="H216" s="125">
        <v>90</v>
      </c>
      <c r="I216" s="126">
        <v>1.5</v>
      </c>
      <c r="J216" s="85">
        <f t="shared" si="56"/>
        <v>27.166116089917534</v>
      </c>
      <c r="K216" s="85">
        <f t="shared" si="57"/>
        <v>28.374290755481734</v>
      </c>
      <c r="L216" s="85">
        <f t="shared" si="58"/>
        <v>1.2081746655641992</v>
      </c>
      <c r="M216" s="85">
        <f t="shared" si="59"/>
        <v>28.374290755481734</v>
      </c>
      <c r="N216" s="85">
        <f t="shared" si="60"/>
        <v>10.870648099498823</v>
      </c>
      <c r="O216" s="85">
        <f t="shared" si="61"/>
        <v>16.295467990418707</v>
      </c>
      <c r="P216" s="85">
        <f t="shared" si="62"/>
        <v>28.374290755481734</v>
      </c>
      <c r="Q216" s="85">
        <f t="shared" si="63"/>
        <v>1.2081746655641992</v>
      </c>
      <c r="R216" s="85">
        <f t="shared" si="64"/>
        <v>28.374290755481734</v>
      </c>
      <c r="S216" s="69">
        <v>0</v>
      </c>
      <c r="T216" s="132">
        <f t="shared" si="65"/>
        <v>11.273145026610964</v>
      </c>
      <c r="U216" s="57">
        <f t="shared" si="76"/>
        <v>1</v>
      </c>
      <c r="V216" s="69">
        <f t="shared" si="66"/>
        <v>1</v>
      </c>
      <c r="W216" s="69">
        <f t="shared" si="67"/>
        <v>1</v>
      </c>
      <c r="X216" s="67">
        <f t="shared" si="77"/>
        <v>1</v>
      </c>
      <c r="Y216" s="68">
        <f t="shared" si="78"/>
        <v>14.5</v>
      </c>
      <c r="Z216" s="68">
        <f t="shared" si="79"/>
        <v>0</v>
      </c>
      <c r="AA216" s="68">
        <f t="shared" si="80"/>
        <v>9999</v>
      </c>
      <c r="AB216" s="117" t="str">
        <f t="shared" si="81"/>
        <v/>
      </c>
      <c r="AC216" s="117" t="str">
        <f t="shared" si="40"/>
        <v/>
      </c>
      <c r="AD216" s="117" t="str">
        <f t="shared" si="41"/>
        <v/>
      </c>
      <c r="AE216" s="117" t="str">
        <f t="shared" si="42"/>
        <v/>
      </c>
      <c r="AF216" s="117" t="str">
        <f t="shared" si="43"/>
        <v/>
      </c>
      <c r="AG216" s="133" t="str">
        <f t="shared" si="43"/>
        <v/>
      </c>
      <c r="AH216" s="117" t="str">
        <f t="shared" si="82"/>
        <v/>
      </c>
      <c r="AI216" s="117" t="str">
        <f t="shared" si="68"/>
        <v/>
      </c>
      <c r="AJ216" s="117" t="str">
        <f t="shared" si="69"/>
        <v/>
      </c>
      <c r="AK216" s="117" t="str">
        <f t="shared" si="70"/>
        <v/>
      </c>
      <c r="AL216" s="117" t="str">
        <f t="shared" si="71"/>
        <v/>
      </c>
      <c r="AM216" s="117" t="str">
        <f t="shared" si="83"/>
        <v/>
      </c>
      <c r="AN216" s="117" t="str">
        <f t="shared" si="84"/>
        <v/>
      </c>
      <c r="AO216" s="117" t="str">
        <f t="shared" si="72"/>
        <v/>
      </c>
      <c r="AP216" s="117" t="str">
        <f t="shared" si="73"/>
        <v/>
      </c>
      <c r="AQ216" s="117" t="str">
        <f t="shared" si="74"/>
        <v/>
      </c>
      <c r="AR216" s="133" t="str">
        <f t="shared" si="75"/>
        <v/>
      </c>
      <c r="AS216" s="69"/>
      <c r="AT216" s="69"/>
      <c r="AU216" s="69"/>
      <c r="AV216" s="65"/>
      <c r="AW216" s="65"/>
      <c r="AX216" s="65"/>
      <c r="AY216" s="65"/>
    </row>
    <row r="217" spans="1:51" x14ac:dyDescent="0.25">
      <c r="A217" s="2"/>
      <c r="B217" s="63">
        <v>69</v>
      </c>
      <c r="C217" s="55" t="s">
        <v>204</v>
      </c>
      <c r="D217" s="69">
        <v>74</v>
      </c>
      <c r="E217" s="69">
        <v>664</v>
      </c>
      <c r="F217" s="69">
        <v>2000</v>
      </c>
      <c r="G217" s="69">
        <v>15.5</v>
      </c>
      <c r="H217" s="69">
        <v>380</v>
      </c>
      <c r="I217" s="67">
        <v>75</v>
      </c>
      <c r="J217" s="85">
        <f t="shared" si="56"/>
        <v>185.54656447753422</v>
      </c>
      <c r="K217" s="85">
        <f t="shared" si="57"/>
        <v>186.75473914309842</v>
      </c>
      <c r="L217" s="85">
        <f t="shared" si="58"/>
        <v>1.2081746655641992</v>
      </c>
      <c r="M217" s="85">
        <f t="shared" si="59"/>
        <v>186.75473914309842</v>
      </c>
      <c r="N217" s="85">
        <f t="shared" si="60"/>
        <v>10.870648099498823</v>
      </c>
      <c r="O217" s="85">
        <f t="shared" si="61"/>
        <v>174.6759163780354</v>
      </c>
      <c r="P217" s="85">
        <f t="shared" si="62"/>
        <v>186.75473914309842</v>
      </c>
      <c r="Q217" s="85">
        <f t="shared" si="63"/>
        <v>1.2081746655641992</v>
      </c>
      <c r="R217" s="85">
        <f t="shared" si="64"/>
        <v>186.75473914309842</v>
      </c>
      <c r="S217" s="69">
        <v>0</v>
      </c>
      <c r="T217" s="132">
        <f t="shared" si="65"/>
        <v>37.634351260642099</v>
      </c>
      <c r="U217" s="57">
        <f t="shared" si="76"/>
        <v>1</v>
      </c>
      <c r="V217" s="69">
        <f t="shared" si="66"/>
        <v>0</v>
      </c>
      <c r="W217" s="69">
        <f t="shared" si="67"/>
        <v>1</v>
      </c>
      <c r="X217" s="67">
        <f t="shared" si="77"/>
        <v>1</v>
      </c>
      <c r="Y217" s="68">
        <f t="shared" si="78"/>
        <v>9999</v>
      </c>
      <c r="Z217" s="68">
        <f t="shared" si="79"/>
        <v>0</v>
      </c>
      <c r="AA217" s="68">
        <f t="shared" si="80"/>
        <v>9999</v>
      </c>
      <c r="AB217" s="117" t="str">
        <f t="shared" si="81"/>
        <v/>
      </c>
      <c r="AC217" s="117" t="str">
        <f t="shared" si="40"/>
        <v/>
      </c>
      <c r="AD217" s="117" t="str">
        <f t="shared" si="41"/>
        <v/>
      </c>
      <c r="AE217" s="117" t="str">
        <f t="shared" si="42"/>
        <v/>
      </c>
      <c r="AF217" s="117" t="str">
        <f t="shared" si="43"/>
        <v/>
      </c>
      <c r="AG217" s="133" t="str">
        <f t="shared" si="43"/>
        <v/>
      </c>
      <c r="AH217" s="117" t="str">
        <f t="shared" si="82"/>
        <v/>
      </c>
      <c r="AI217" s="117" t="str">
        <f t="shared" si="68"/>
        <v/>
      </c>
      <c r="AJ217" s="117" t="str">
        <f t="shared" si="69"/>
        <v/>
      </c>
      <c r="AK217" s="117" t="str">
        <f t="shared" si="70"/>
        <v/>
      </c>
      <c r="AL217" s="117" t="str">
        <f t="shared" si="71"/>
        <v/>
      </c>
      <c r="AM217" s="117" t="str">
        <f t="shared" si="83"/>
        <v/>
      </c>
      <c r="AN217" s="117" t="str">
        <f t="shared" si="84"/>
        <v/>
      </c>
      <c r="AO217" s="117" t="str">
        <f t="shared" si="72"/>
        <v/>
      </c>
      <c r="AP217" s="117" t="str">
        <f t="shared" si="73"/>
        <v/>
      </c>
      <c r="AQ217" s="117" t="str">
        <f t="shared" si="74"/>
        <v/>
      </c>
      <c r="AR217" s="133" t="str">
        <f t="shared" si="75"/>
        <v/>
      </c>
      <c r="AS217" s="69"/>
      <c r="AT217" s="69"/>
      <c r="AU217" s="69"/>
      <c r="AV217" s="65"/>
      <c r="AW217" s="65"/>
      <c r="AX217" s="65"/>
      <c r="AY217" s="65"/>
    </row>
    <row r="218" spans="1:51" x14ac:dyDescent="0.25">
      <c r="A218" s="2"/>
      <c r="B218" s="63">
        <v>70</v>
      </c>
      <c r="C218" s="55" t="s">
        <v>206</v>
      </c>
      <c r="D218" s="125">
        <v>50</v>
      </c>
      <c r="E218" s="125">
        <v>168</v>
      </c>
      <c r="F218" s="125">
        <v>3000</v>
      </c>
      <c r="G218" s="125">
        <v>15.7</v>
      </c>
      <c r="H218" s="125">
        <v>140</v>
      </c>
      <c r="I218" s="126">
        <v>20</v>
      </c>
      <c r="J218" s="85">
        <f t="shared" si="56"/>
        <v>54.070911924801372</v>
      </c>
      <c r="K218" s="85">
        <f t="shared" si="57"/>
        <v>55.279086590365573</v>
      </c>
      <c r="L218" s="85">
        <f t="shared" si="58"/>
        <v>1.2081746655641992</v>
      </c>
      <c r="M218" s="85">
        <f t="shared" si="59"/>
        <v>55.279086590365573</v>
      </c>
      <c r="N218" s="85">
        <f t="shared" si="60"/>
        <v>10.870648099498823</v>
      </c>
      <c r="O218" s="85">
        <f t="shared" si="61"/>
        <v>43.200263825302549</v>
      </c>
      <c r="P218" s="85">
        <f t="shared" si="62"/>
        <v>55.279086590365573</v>
      </c>
      <c r="Q218" s="85">
        <f t="shared" si="63"/>
        <v>1.2081746655641992</v>
      </c>
      <c r="R218" s="85">
        <f t="shared" si="64"/>
        <v>55.279086590365573</v>
      </c>
      <c r="S218" s="69">
        <v>0</v>
      </c>
      <c r="T218" s="132">
        <f t="shared" si="65"/>
        <v>14.56709556816948</v>
      </c>
      <c r="U218" s="57">
        <f t="shared" si="76"/>
        <v>1</v>
      </c>
      <c r="V218" s="69">
        <f t="shared" si="66"/>
        <v>1</v>
      </c>
      <c r="W218" s="69">
        <f t="shared" si="67"/>
        <v>1</v>
      </c>
      <c r="X218" s="67">
        <f t="shared" si="77"/>
        <v>1</v>
      </c>
      <c r="Y218" s="68">
        <f t="shared" si="78"/>
        <v>15.7</v>
      </c>
      <c r="Z218" s="68">
        <f t="shared" si="79"/>
        <v>0</v>
      </c>
      <c r="AA218" s="68">
        <f t="shared" si="80"/>
        <v>9999</v>
      </c>
      <c r="AB218" s="117" t="str">
        <f t="shared" si="81"/>
        <v/>
      </c>
      <c r="AC218" s="117" t="str">
        <f t="shared" si="40"/>
        <v/>
      </c>
      <c r="AD218" s="117" t="str">
        <f t="shared" si="41"/>
        <v/>
      </c>
      <c r="AE218" s="117" t="str">
        <f t="shared" si="42"/>
        <v/>
      </c>
      <c r="AF218" s="117" t="str">
        <f t="shared" si="43"/>
        <v/>
      </c>
      <c r="AG218" s="133" t="str">
        <f t="shared" si="43"/>
        <v/>
      </c>
      <c r="AH218" s="117" t="str">
        <f t="shared" si="82"/>
        <v/>
      </c>
      <c r="AI218" s="117" t="str">
        <f t="shared" si="68"/>
        <v/>
      </c>
      <c r="AJ218" s="117" t="str">
        <f t="shared" si="69"/>
        <v/>
      </c>
      <c r="AK218" s="117" t="str">
        <f t="shared" si="70"/>
        <v/>
      </c>
      <c r="AL218" s="117" t="str">
        <f t="shared" si="71"/>
        <v/>
      </c>
      <c r="AM218" s="117" t="str">
        <f t="shared" si="83"/>
        <v/>
      </c>
      <c r="AN218" s="117" t="str">
        <f t="shared" si="84"/>
        <v/>
      </c>
      <c r="AO218" s="117" t="str">
        <f t="shared" si="72"/>
        <v/>
      </c>
      <c r="AP218" s="117" t="str">
        <f t="shared" si="73"/>
        <v/>
      </c>
      <c r="AQ218" s="117" t="str">
        <f t="shared" si="74"/>
        <v/>
      </c>
      <c r="AR218" s="133" t="str">
        <f t="shared" si="75"/>
        <v/>
      </c>
      <c r="AS218" s="69"/>
      <c r="AT218" s="69"/>
      <c r="AU218" s="69"/>
      <c r="AV218" s="65"/>
      <c r="AW218" s="65"/>
      <c r="AX218" s="65"/>
      <c r="AY218" s="65"/>
    </row>
    <row r="219" spans="1:51" x14ac:dyDescent="0.25">
      <c r="A219" s="2"/>
      <c r="B219" s="63">
        <v>71</v>
      </c>
      <c r="C219" s="55" t="s">
        <v>207</v>
      </c>
      <c r="D219" s="125">
        <v>102</v>
      </c>
      <c r="E219" s="125">
        <v>430</v>
      </c>
      <c r="F219" s="125">
        <v>1500</v>
      </c>
      <c r="G219" s="125">
        <v>16</v>
      </c>
      <c r="H219" s="125">
        <v>248</v>
      </c>
      <c r="I219" s="126">
        <v>25</v>
      </c>
      <c r="J219" s="85">
        <f t="shared" si="56"/>
        <v>123.51974452322074</v>
      </c>
      <c r="K219" s="85">
        <f t="shared" si="57"/>
        <v>124.72791918878494</v>
      </c>
      <c r="L219" s="85">
        <f t="shared" si="58"/>
        <v>1.2081746655641992</v>
      </c>
      <c r="M219" s="85">
        <f t="shared" si="59"/>
        <v>124.72791918878494</v>
      </c>
      <c r="N219" s="85">
        <f t="shared" si="60"/>
        <v>10.870648099498823</v>
      </c>
      <c r="O219" s="85">
        <f t="shared" si="61"/>
        <v>112.64909642372191</v>
      </c>
      <c r="P219" s="85">
        <f t="shared" si="62"/>
        <v>124.72791918878494</v>
      </c>
      <c r="Q219" s="85">
        <f t="shared" si="63"/>
        <v>1.2081746655641992</v>
      </c>
      <c r="R219" s="85">
        <f t="shared" si="64"/>
        <v>124.72791918878494</v>
      </c>
      <c r="S219" s="69">
        <v>0</v>
      </c>
      <c r="T219" s="132">
        <f t="shared" si="65"/>
        <v>26.1764051328615</v>
      </c>
      <c r="U219" s="57">
        <f t="shared" si="76"/>
        <v>1</v>
      </c>
      <c r="V219" s="69">
        <f t="shared" si="66"/>
        <v>0</v>
      </c>
      <c r="W219" s="69">
        <f t="shared" si="67"/>
        <v>1</v>
      </c>
      <c r="X219" s="67">
        <f t="shared" si="77"/>
        <v>1</v>
      </c>
      <c r="Y219" s="68">
        <f t="shared" si="78"/>
        <v>9999</v>
      </c>
      <c r="Z219" s="68">
        <f t="shared" si="79"/>
        <v>0</v>
      </c>
      <c r="AA219" s="68">
        <f t="shared" si="80"/>
        <v>9999</v>
      </c>
      <c r="AB219" s="117" t="str">
        <f t="shared" si="81"/>
        <v/>
      </c>
      <c r="AC219" s="117" t="str">
        <f t="shared" si="40"/>
        <v/>
      </c>
      <c r="AD219" s="117" t="str">
        <f t="shared" si="41"/>
        <v/>
      </c>
      <c r="AE219" s="117" t="str">
        <f t="shared" si="42"/>
        <v/>
      </c>
      <c r="AF219" s="117" t="str">
        <f t="shared" si="43"/>
        <v/>
      </c>
      <c r="AG219" s="133" t="str">
        <f t="shared" si="43"/>
        <v/>
      </c>
      <c r="AH219" s="117" t="str">
        <f t="shared" si="82"/>
        <v/>
      </c>
      <c r="AI219" s="117" t="str">
        <f t="shared" si="68"/>
        <v/>
      </c>
      <c r="AJ219" s="117" t="str">
        <f t="shared" si="69"/>
        <v/>
      </c>
      <c r="AK219" s="117" t="str">
        <f t="shared" si="70"/>
        <v/>
      </c>
      <c r="AL219" s="117" t="str">
        <f t="shared" si="71"/>
        <v/>
      </c>
      <c r="AM219" s="117" t="str">
        <f t="shared" si="83"/>
        <v/>
      </c>
      <c r="AN219" s="117" t="str">
        <f t="shared" si="84"/>
        <v/>
      </c>
      <c r="AO219" s="117" t="str">
        <f t="shared" si="72"/>
        <v/>
      </c>
      <c r="AP219" s="117" t="str">
        <f t="shared" si="73"/>
        <v/>
      </c>
      <c r="AQ219" s="117" t="str">
        <f t="shared" si="74"/>
        <v/>
      </c>
      <c r="AR219" s="133" t="str">
        <f t="shared" si="75"/>
        <v/>
      </c>
      <c r="AS219" s="69"/>
      <c r="AT219" s="69"/>
      <c r="AU219" s="69"/>
      <c r="AV219" s="65"/>
      <c r="AW219" s="65"/>
      <c r="AX219" s="65"/>
      <c r="AY219" s="65"/>
    </row>
    <row r="220" spans="1:51" x14ac:dyDescent="0.25">
      <c r="A220" s="2"/>
      <c r="B220" s="63">
        <v>72</v>
      </c>
      <c r="C220" s="55" t="s">
        <v>208</v>
      </c>
      <c r="D220" s="125">
        <v>35</v>
      </c>
      <c r="E220" s="125">
        <v>48</v>
      </c>
      <c r="F220" s="125">
        <v>4500</v>
      </c>
      <c r="G220" s="125">
        <v>16.5</v>
      </c>
      <c r="H220" s="125">
        <v>65</v>
      </c>
      <c r="I220" s="126">
        <v>1.5</v>
      </c>
      <c r="J220" s="85">
        <f t="shared" si="56"/>
        <v>22.262286307204718</v>
      </c>
      <c r="K220" s="85">
        <f t="shared" si="57"/>
        <v>23.470460972768919</v>
      </c>
      <c r="L220" s="85">
        <f t="shared" si="58"/>
        <v>1.2081746655641992</v>
      </c>
      <c r="M220" s="85">
        <f t="shared" si="59"/>
        <v>23.470460972768919</v>
      </c>
      <c r="N220" s="85">
        <f t="shared" si="60"/>
        <v>10.870648099498823</v>
      </c>
      <c r="O220" s="85">
        <f t="shared" si="61"/>
        <v>11.391638207705896</v>
      </c>
      <c r="P220" s="85">
        <f t="shared" si="62"/>
        <v>23.470460972768919</v>
      </c>
      <c r="Q220" s="85">
        <f t="shared" si="63"/>
        <v>1.2081746655641992</v>
      </c>
      <c r="R220" s="85">
        <f t="shared" si="64"/>
        <v>23.470460972768919</v>
      </c>
      <c r="S220" s="69">
        <v>0</v>
      </c>
      <c r="T220" s="132">
        <f t="shared" si="65"/>
        <v>10.838557043659137</v>
      </c>
      <c r="U220" s="57">
        <f t="shared" si="76"/>
        <v>1</v>
      </c>
      <c r="V220" s="69">
        <f t="shared" si="66"/>
        <v>1</v>
      </c>
      <c r="W220" s="69">
        <f t="shared" si="67"/>
        <v>1</v>
      </c>
      <c r="X220" s="67">
        <f t="shared" si="77"/>
        <v>1</v>
      </c>
      <c r="Y220" s="68">
        <f t="shared" si="78"/>
        <v>16.5</v>
      </c>
      <c r="Z220" s="68">
        <f t="shared" si="79"/>
        <v>0</v>
      </c>
      <c r="AA220" s="68">
        <f t="shared" si="80"/>
        <v>9999</v>
      </c>
      <c r="AB220" s="117" t="str">
        <f t="shared" si="81"/>
        <v/>
      </c>
      <c r="AC220" s="117" t="str">
        <f t="shared" si="40"/>
        <v/>
      </c>
      <c r="AD220" s="117" t="str">
        <f t="shared" si="41"/>
        <v/>
      </c>
      <c r="AE220" s="117" t="str">
        <f t="shared" si="42"/>
        <v/>
      </c>
      <c r="AF220" s="117" t="str">
        <f t="shared" si="43"/>
        <v/>
      </c>
      <c r="AG220" s="133" t="str">
        <f t="shared" si="43"/>
        <v/>
      </c>
      <c r="AH220" s="117" t="str">
        <f t="shared" si="82"/>
        <v/>
      </c>
      <c r="AI220" s="117" t="str">
        <f t="shared" si="68"/>
        <v/>
      </c>
      <c r="AJ220" s="117" t="str">
        <f t="shared" si="69"/>
        <v/>
      </c>
      <c r="AK220" s="117" t="str">
        <f t="shared" si="70"/>
        <v/>
      </c>
      <c r="AL220" s="117" t="str">
        <f t="shared" si="71"/>
        <v/>
      </c>
      <c r="AM220" s="117" t="str">
        <f t="shared" si="83"/>
        <v/>
      </c>
      <c r="AN220" s="117" t="str">
        <f t="shared" si="84"/>
        <v/>
      </c>
      <c r="AO220" s="117" t="str">
        <f t="shared" si="72"/>
        <v/>
      </c>
      <c r="AP220" s="117" t="str">
        <f t="shared" si="73"/>
        <v/>
      </c>
      <c r="AQ220" s="117" t="str">
        <f t="shared" si="74"/>
        <v/>
      </c>
      <c r="AR220" s="133" t="str">
        <f t="shared" si="75"/>
        <v/>
      </c>
      <c r="AS220" s="69"/>
      <c r="AT220" s="69"/>
      <c r="AU220" s="69"/>
      <c r="AV220" s="65"/>
      <c r="AW220" s="65"/>
      <c r="AX220" s="65"/>
      <c r="AY220" s="65"/>
    </row>
    <row r="221" spans="1:51" x14ac:dyDescent="0.25">
      <c r="A221" s="2"/>
      <c r="B221" s="63">
        <v>73</v>
      </c>
      <c r="C221" s="55" t="s">
        <v>203</v>
      </c>
      <c r="D221" s="69">
        <v>80</v>
      </c>
      <c r="E221" s="69">
        <v>26</v>
      </c>
      <c r="F221" s="69">
        <v>2000</v>
      </c>
      <c r="G221" s="69">
        <v>16.8</v>
      </c>
      <c r="H221" s="69">
        <v>220</v>
      </c>
      <c r="I221" s="67">
        <v>20</v>
      </c>
      <c r="J221" s="85">
        <f t="shared" si="56"/>
        <v>16.430704943978665</v>
      </c>
      <c r="K221" s="85">
        <f t="shared" si="57"/>
        <v>17.638879609542865</v>
      </c>
      <c r="L221" s="85">
        <f t="shared" si="58"/>
        <v>1.2081746655641992</v>
      </c>
      <c r="M221" s="85">
        <f t="shared" si="59"/>
        <v>17.638879609542865</v>
      </c>
      <c r="N221" s="85">
        <f t="shared" si="60"/>
        <v>10.870648099498823</v>
      </c>
      <c r="O221" s="85">
        <f t="shared" si="61"/>
        <v>5.5600568444798419</v>
      </c>
      <c r="P221" s="85">
        <f t="shared" si="62"/>
        <v>17.638879609542865</v>
      </c>
      <c r="Q221" s="85">
        <f t="shared" si="63"/>
        <v>1.2081746655641992</v>
      </c>
      <c r="R221" s="85">
        <f t="shared" si="64"/>
        <v>17.638879609542865</v>
      </c>
      <c r="S221" s="69">
        <v>0</v>
      </c>
      <c r="T221" s="132">
        <f t="shared" si="65"/>
        <v>10.412326924962558</v>
      </c>
      <c r="U221" s="57">
        <f t="shared" si="76"/>
        <v>1</v>
      </c>
      <c r="V221" s="69">
        <f t="shared" si="66"/>
        <v>0</v>
      </c>
      <c r="W221" s="69">
        <f t="shared" si="67"/>
        <v>1</v>
      </c>
      <c r="X221" s="67">
        <f t="shared" si="77"/>
        <v>1</v>
      </c>
      <c r="Y221" s="68">
        <f t="shared" si="78"/>
        <v>9999</v>
      </c>
      <c r="Z221" s="68">
        <f t="shared" si="79"/>
        <v>0</v>
      </c>
      <c r="AA221" s="68">
        <f t="shared" si="80"/>
        <v>9999</v>
      </c>
      <c r="AB221" s="117" t="str">
        <f t="shared" si="81"/>
        <v/>
      </c>
      <c r="AC221" s="117" t="str">
        <f t="shared" si="40"/>
        <v/>
      </c>
      <c r="AD221" s="117" t="str">
        <f t="shared" si="41"/>
        <v/>
      </c>
      <c r="AE221" s="117" t="str">
        <f t="shared" si="42"/>
        <v/>
      </c>
      <c r="AF221" s="117" t="str">
        <f t="shared" si="43"/>
        <v/>
      </c>
      <c r="AG221" s="133" t="str">
        <f t="shared" si="43"/>
        <v/>
      </c>
      <c r="AH221" s="117" t="str">
        <f t="shared" si="82"/>
        <v/>
      </c>
      <c r="AI221" s="117" t="str">
        <f t="shared" si="68"/>
        <v/>
      </c>
      <c r="AJ221" s="117" t="str">
        <f t="shared" si="69"/>
        <v/>
      </c>
      <c r="AK221" s="117" t="str">
        <f t="shared" si="70"/>
        <v/>
      </c>
      <c r="AL221" s="117" t="str">
        <f t="shared" si="71"/>
        <v/>
      </c>
      <c r="AM221" s="117" t="str">
        <f t="shared" si="83"/>
        <v/>
      </c>
      <c r="AN221" s="117" t="str">
        <f t="shared" si="84"/>
        <v/>
      </c>
      <c r="AO221" s="117" t="str">
        <f t="shared" si="72"/>
        <v/>
      </c>
      <c r="AP221" s="117" t="str">
        <f t="shared" si="73"/>
        <v/>
      </c>
      <c r="AQ221" s="117" t="str">
        <f t="shared" si="74"/>
        <v/>
      </c>
      <c r="AR221" s="133" t="str">
        <f t="shared" si="75"/>
        <v/>
      </c>
      <c r="AS221" s="69"/>
      <c r="AT221" s="69"/>
      <c r="AU221" s="69"/>
      <c r="AV221" s="65"/>
      <c r="AW221" s="65"/>
      <c r="AX221" s="65"/>
      <c r="AY221" s="65"/>
    </row>
    <row r="222" spans="1:51" x14ac:dyDescent="0.25">
      <c r="A222" s="2"/>
      <c r="B222" s="63">
        <v>74</v>
      </c>
      <c r="C222" s="55" t="s">
        <v>209</v>
      </c>
      <c r="D222" s="125">
        <v>82</v>
      </c>
      <c r="E222" s="125">
        <v>168</v>
      </c>
      <c r="F222" s="125">
        <v>2000</v>
      </c>
      <c r="G222" s="125">
        <v>17.2</v>
      </c>
      <c r="H222" s="125">
        <v>140</v>
      </c>
      <c r="I222" s="126">
        <v>1.5</v>
      </c>
      <c r="J222" s="85">
        <f t="shared" si="56"/>
        <v>54.070911924801372</v>
      </c>
      <c r="K222" s="85">
        <f t="shared" si="57"/>
        <v>55.279086590365573</v>
      </c>
      <c r="L222" s="85">
        <f t="shared" si="58"/>
        <v>1.2081746655641992</v>
      </c>
      <c r="M222" s="85">
        <f t="shared" si="59"/>
        <v>55.279086590365573</v>
      </c>
      <c r="N222" s="85">
        <f t="shared" si="60"/>
        <v>10.870648099498823</v>
      </c>
      <c r="O222" s="85">
        <f t="shared" si="61"/>
        <v>43.200263825302549</v>
      </c>
      <c r="P222" s="85">
        <f t="shared" si="62"/>
        <v>55.279086590365573</v>
      </c>
      <c r="Q222" s="85">
        <f t="shared" si="63"/>
        <v>1.2081746655641992</v>
      </c>
      <c r="R222" s="85">
        <f t="shared" si="64"/>
        <v>55.279086590365573</v>
      </c>
      <c r="S222" s="69">
        <v>0</v>
      </c>
      <c r="T222" s="132">
        <f t="shared" si="65"/>
        <v>14.56709556816948</v>
      </c>
      <c r="U222" s="57">
        <f t="shared" si="76"/>
        <v>1</v>
      </c>
      <c r="V222" s="69">
        <f t="shared" si="66"/>
        <v>0</v>
      </c>
      <c r="W222" s="69">
        <f t="shared" si="67"/>
        <v>1</v>
      </c>
      <c r="X222" s="67">
        <f t="shared" si="77"/>
        <v>1</v>
      </c>
      <c r="Y222" s="68">
        <f t="shared" si="78"/>
        <v>9999</v>
      </c>
      <c r="Z222" s="68">
        <f t="shared" si="79"/>
        <v>0</v>
      </c>
      <c r="AA222" s="68">
        <f t="shared" si="80"/>
        <v>9999</v>
      </c>
      <c r="AB222" s="117" t="str">
        <f t="shared" si="81"/>
        <v/>
      </c>
      <c r="AC222" s="117" t="str">
        <f t="shared" si="40"/>
        <v/>
      </c>
      <c r="AD222" s="117" t="str">
        <f t="shared" si="41"/>
        <v/>
      </c>
      <c r="AE222" s="117" t="str">
        <f t="shared" si="42"/>
        <v/>
      </c>
      <c r="AF222" s="117" t="str">
        <f t="shared" si="43"/>
        <v/>
      </c>
      <c r="AG222" s="133" t="str">
        <f t="shared" si="43"/>
        <v/>
      </c>
      <c r="AH222" s="117" t="str">
        <f t="shared" si="82"/>
        <v/>
      </c>
      <c r="AI222" s="117" t="str">
        <f t="shared" si="68"/>
        <v/>
      </c>
      <c r="AJ222" s="117" t="str">
        <f t="shared" si="69"/>
        <v/>
      </c>
      <c r="AK222" s="117" t="str">
        <f t="shared" si="70"/>
        <v/>
      </c>
      <c r="AL222" s="117" t="str">
        <f t="shared" si="71"/>
        <v/>
      </c>
      <c r="AM222" s="117" t="str">
        <f t="shared" si="83"/>
        <v/>
      </c>
      <c r="AN222" s="117" t="str">
        <f t="shared" si="84"/>
        <v/>
      </c>
      <c r="AO222" s="117" t="str">
        <f t="shared" si="72"/>
        <v/>
      </c>
      <c r="AP222" s="117" t="str">
        <f t="shared" si="73"/>
        <v/>
      </c>
      <c r="AQ222" s="117" t="str">
        <f t="shared" si="74"/>
        <v/>
      </c>
      <c r="AR222" s="133" t="str">
        <f t="shared" si="75"/>
        <v/>
      </c>
      <c r="AS222" s="69"/>
      <c r="AT222" s="69"/>
      <c r="AU222" s="69"/>
      <c r="AV222" s="65"/>
      <c r="AW222" s="65"/>
      <c r="AX222" s="65"/>
      <c r="AY222" s="65"/>
    </row>
    <row r="223" spans="1:51" x14ac:dyDescent="0.25">
      <c r="A223" s="2"/>
      <c r="B223" s="63">
        <v>75</v>
      </c>
      <c r="C223" s="55" t="s">
        <v>210</v>
      </c>
      <c r="D223" s="125">
        <v>116</v>
      </c>
      <c r="E223" s="125">
        <v>260</v>
      </c>
      <c r="F223" s="125">
        <v>1500</v>
      </c>
      <c r="G223" s="125">
        <v>18.2</v>
      </c>
      <c r="H223" s="125">
        <v>220</v>
      </c>
      <c r="I223" s="126">
        <v>1.5</v>
      </c>
      <c r="J223" s="85">
        <f t="shared" si="56"/>
        <v>78.457524898292149</v>
      </c>
      <c r="K223" s="85">
        <f t="shared" si="57"/>
        <v>79.66569956385635</v>
      </c>
      <c r="L223" s="85">
        <f t="shared" si="58"/>
        <v>1.2081746655641992</v>
      </c>
      <c r="M223" s="85">
        <f t="shared" si="59"/>
        <v>79.66569956385635</v>
      </c>
      <c r="N223" s="85">
        <f t="shared" si="60"/>
        <v>10.870648099498823</v>
      </c>
      <c r="O223" s="85">
        <f t="shared" si="61"/>
        <v>67.586876798793327</v>
      </c>
      <c r="P223" s="85">
        <f t="shared" si="62"/>
        <v>79.66569956385635</v>
      </c>
      <c r="Q223" s="85">
        <f t="shared" si="63"/>
        <v>1.2081746655641992</v>
      </c>
      <c r="R223" s="85">
        <f t="shared" si="64"/>
        <v>79.66569956385635</v>
      </c>
      <c r="S223" s="69">
        <v>0</v>
      </c>
      <c r="T223" s="132">
        <f t="shared" si="65"/>
        <v>18.349298808053774</v>
      </c>
      <c r="U223" s="57">
        <f t="shared" si="76"/>
        <v>1</v>
      </c>
      <c r="V223" s="69">
        <f t="shared" si="66"/>
        <v>0</v>
      </c>
      <c r="W223" s="69">
        <f t="shared" si="67"/>
        <v>1</v>
      </c>
      <c r="X223" s="67">
        <f t="shared" si="77"/>
        <v>1</v>
      </c>
      <c r="Y223" s="68">
        <f t="shared" si="78"/>
        <v>9999</v>
      </c>
      <c r="Z223" s="68">
        <f t="shared" si="79"/>
        <v>0</v>
      </c>
      <c r="AA223" s="68">
        <f t="shared" si="80"/>
        <v>9999</v>
      </c>
      <c r="AB223" s="117" t="str">
        <f t="shared" si="81"/>
        <v/>
      </c>
      <c r="AC223" s="117" t="str">
        <f t="shared" si="40"/>
        <v/>
      </c>
      <c r="AD223" s="117" t="str">
        <f t="shared" si="41"/>
        <v/>
      </c>
      <c r="AE223" s="117" t="str">
        <f t="shared" si="42"/>
        <v/>
      </c>
      <c r="AF223" s="117" t="str">
        <f t="shared" si="43"/>
        <v/>
      </c>
      <c r="AG223" s="133" t="str">
        <f t="shared" si="43"/>
        <v/>
      </c>
      <c r="AH223" s="117" t="str">
        <f t="shared" si="82"/>
        <v/>
      </c>
      <c r="AI223" s="117" t="str">
        <f t="shared" si="68"/>
        <v/>
      </c>
      <c r="AJ223" s="117" t="str">
        <f t="shared" si="69"/>
        <v/>
      </c>
      <c r="AK223" s="117" t="str">
        <f t="shared" si="70"/>
        <v/>
      </c>
      <c r="AL223" s="117" t="str">
        <f t="shared" si="71"/>
        <v/>
      </c>
      <c r="AM223" s="117" t="str">
        <f t="shared" si="83"/>
        <v/>
      </c>
      <c r="AN223" s="117" t="str">
        <f t="shared" si="84"/>
        <v/>
      </c>
      <c r="AO223" s="117" t="str">
        <f t="shared" si="72"/>
        <v/>
      </c>
      <c r="AP223" s="117" t="str">
        <f t="shared" si="73"/>
        <v/>
      </c>
      <c r="AQ223" s="117" t="str">
        <f t="shared" si="74"/>
        <v/>
      </c>
      <c r="AR223" s="133" t="str">
        <f t="shared" si="75"/>
        <v/>
      </c>
      <c r="AS223" s="69"/>
      <c r="AT223" s="69"/>
      <c r="AU223" s="69"/>
      <c r="AV223" s="65"/>
      <c r="AW223" s="65"/>
      <c r="AX223" s="65"/>
      <c r="AY223" s="65"/>
    </row>
    <row r="224" spans="1:51" x14ac:dyDescent="0.25">
      <c r="A224" s="2"/>
      <c r="B224" s="63">
        <v>76</v>
      </c>
      <c r="C224" s="55" t="s">
        <v>206</v>
      </c>
      <c r="D224" s="69">
        <v>40</v>
      </c>
      <c r="E224" s="69">
        <v>168</v>
      </c>
      <c r="F224" s="69">
        <v>4500</v>
      </c>
      <c r="G224" s="69">
        <v>18.8</v>
      </c>
      <c r="H224" s="69">
        <v>140</v>
      </c>
      <c r="I224" s="67">
        <v>20</v>
      </c>
      <c r="J224" s="85">
        <f t="shared" si="56"/>
        <v>54.070911924801372</v>
      </c>
      <c r="K224" s="85">
        <f t="shared" si="57"/>
        <v>55.279086590365573</v>
      </c>
      <c r="L224" s="85">
        <f t="shared" si="58"/>
        <v>1.2081746655641992</v>
      </c>
      <c r="M224" s="85">
        <f t="shared" si="59"/>
        <v>55.279086590365573</v>
      </c>
      <c r="N224" s="85">
        <f t="shared" si="60"/>
        <v>10.870648099498823</v>
      </c>
      <c r="O224" s="85">
        <f t="shared" si="61"/>
        <v>43.200263825302549</v>
      </c>
      <c r="P224" s="85">
        <f t="shared" si="62"/>
        <v>55.279086590365573</v>
      </c>
      <c r="Q224" s="85">
        <f t="shared" si="63"/>
        <v>1.2081746655641992</v>
      </c>
      <c r="R224" s="85">
        <f t="shared" si="64"/>
        <v>55.279086590365573</v>
      </c>
      <c r="S224" s="69">
        <v>0</v>
      </c>
      <c r="T224" s="132">
        <f t="shared" si="65"/>
        <v>14.56709556816948</v>
      </c>
      <c r="U224" s="57">
        <f t="shared" si="76"/>
        <v>1</v>
      </c>
      <c r="V224" s="69">
        <f t="shared" si="66"/>
        <v>1</v>
      </c>
      <c r="W224" s="69">
        <f t="shared" si="67"/>
        <v>1</v>
      </c>
      <c r="X224" s="67">
        <f t="shared" si="77"/>
        <v>1</v>
      </c>
      <c r="Y224" s="68">
        <f t="shared" si="78"/>
        <v>18.8</v>
      </c>
      <c r="Z224" s="68">
        <f t="shared" si="79"/>
        <v>0</v>
      </c>
      <c r="AA224" s="68">
        <f t="shared" si="80"/>
        <v>9999</v>
      </c>
      <c r="AB224" s="117" t="str">
        <f t="shared" si="81"/>
        <v/>
      </c>
      <c r="AC224" s="117" t="str">
        <f t="shared" si="40"/>
        <v/>
      </c>
      <c r="AD224" s="117" t="str">
        <f t="shared" si="41"/>
        <v/>
      </c>
      <c r="AE224" s="117" t="str">
        <f t="shared" si="42"/>
        <v/>
      </c>
      <c r="AF224" s="117" t="str">
        <f t="shared" si="43"/>
        <v/>
      </c>
      <c r="AG224" s="133" t="str">
        <f t="shared" si="43"/>
        <v/>
      </c>
      <c r="AH224" s="117" t="str">
        <f t="shared" si="82"/>
        <v/>
      </c>
      <c r="AI224" s="117" t="str">
        <f t="shared" si="68"/>
        <v/>
      </c>
      <c r="AJ224" s="117" t="str">
        <f t="shared" si="69"/>
        <v/>
      </c>
      <c r="AK224" s="117" t="str">
        <f t="shared" si="70"/>
        <v/>
      </c>
      <c r="AL224" s="117" t="str">
        <f t="shared" si="71"/>
        <v/>
      </c>
      <c r="AM224" s="117" t="str">
        <f t="shared" si="83"/>
        <v/>
      </c>
      <c r="AN224" s="117" t="str">
        <f t="shared" si="84"/>
        <v/>
      </c>
      <c r="AO224" s="117" t="str">
        <f t="shared" si="72"/>
        <v/>
      </c>
      <c r="AP224" s="117" t="str">
        <f t="shared" si="73"/>
        <v/>
      </c>
      <c r="AQ224" s="117" t="str">
        <f t="shared" si="74"/>
        <v/>
      </c>
      <c r="AR224" s="133" t="str">
        <f t="shared" si="75"/>
        <v/>
      </c>
      <c r="AS224" s="69"/>
      <c r="AT224" s="69"/>
      <c r="AU224" s="69"/>
      <c r="AV224" s="65"/>
      <c r="AW224" s="65"/>
      <c r="AX224" s="65"/>
      <c r="AY224" s="65"/>
    </row>
    <row r="225" spans="1:51" x14ac:dyDescent="0.25">
      <c r="A225" s="2"/>
      <c r="B225" s="63">
        <v>77</v>
      </c>
      <c r="C225" s="55" t="s">
        <v>211</v>
      </c>
      <c r="D225" s="125">
        <v>130</v>
      </c>
      <c r="E225" s="125">
        <v>547</v>
      </c>
      <c r="F225" s="125">
        <v>1500</v>
      </c>
      <c r="G225" s="125">
        <v>20.399999999999999</v>
      </c>
      <c r="H225" s="125">
        <v>316</v>
      </c>
      <c r="I225" s="126">
        <v>25</v>
      </c>
      <c r="J225" s="85">
        <f t="shared" si="56"/>
        <v>154.53315450037746</v>
      </c>
      <c r="K225" s="85">
        <f t="shared" si="57"/>
        <v>155.74132916594166</v>
      </c>
      <c r="L225" s="85">
        <f t="shared" si="58"/>
        <v>1.2081746655641992</v>
      </c>
      <c r="M225" s="85">
        <f t="shared" si="59"/>
        <v>155.74132916594166</v>
      </c>
      <c r="N225" s="85">
        <f t="shared" si="60"/>
        <v>10.870648099498823</v>
      </c>
      <c r="O225" s="85">
        <f t="shared" si="61"/>
        <v>143.66250640087864</v>
      </c>
      <c r="P225" s="85">
        <f t="shared" si="62"/>
        <v>155.74132916594166</v>
      </c>
      <c r="Q225" s="85">
        <f t="shared" si="63"/>
        <v>1.2081746655641992</v>
      </c>
      <c r="R225" s="85">
        <f t="shared" si="64"/>
        <v>155.74132916594166</v>
      </c>
      <c r="S225" s="69">
        <v>0</v>
      </c>
      <c r="T225" s="132">
        <f t="shared" si="65"/>
        <v>31.849124458462445</v>
      </c>
      <c r="U225" s="57">
        <f t="shared" si="76"/>
        <v>1</v>
      </c>
      <c r="V225" s="69">
        <f t="shared" si="66"/>
        <v>0</v>
      </c>
      <c r="W225" s="69">
        <f t="shared" si="67"/>
        <v>1</v>
      </c>
      <c r="X225" s="67">
        <f t="shared" si="77"/>
        <v>1</v>
      </c>
      <c r="Y225" s="68">
        <f t="shared" si="78"/>
        <v>9999</v>
      </c>
      <c r="Z225" s="68">
        <f t="shared" si="79"/>
        <v>0</v>
      </c>
      <c r="AA225" s="68">
        <f t="shared" si="80"/>
        <v>9999</v>
      </c>
      <c r="AB225" s="117" t="str">
        <f t="shared" si="81"/>
        <v/>
      </c>
      <c r="AC225" s="117" t="str">
        <f t="shared" si="40"/>
        <v/>
      </c>
      <c r="AD225" s="117" t="str">
        <f t="shared" si="41"/>
        <v/>
      </c>
      <c r="AE225" s="117" t="str">
        <f t="shared" si="42"/>
        <v/>
      </c>
      <c r="AF225" s="117" t="str">
        <f t="shared" si="43"/>
        <v/>
      </c>
      <c r="AG225" s="133" t="str">
        <f t="shared" si="43"/>
        <v/>
      </c>
      <c r="AH225" s="117" t="str">
        <f t="shared" si="82"/>
        <v/>
      </c>
      <c r="AI225" s="117" t="str">
        <f t="shared" si="68"/>
        <v/>
      </c>
      <c r="AJ225" s="117" t="str">
        <f t="shared" si="69"/>
        <v/>
      </c>
      <c r="AK225" s="117" t="str">
        <f t="shared" si="70"/>
        <v/>
      </c>
      <c r="AL225" s="117" t="str">
        <f t="shared" si="71"/>
        <v/>
      </c>
      <c r="AM225" s="117" t="str">
        <f t="shared" si="83"/>
        <v/>
      </c>
      <c r="AN225" s="117" t="str">
        <f t="shared" si="84"/>
        <v/>
      </c>
      <c r="AO225" s="117" t="str">
        <f t="shared" si="72"/>
        <v/>
      </c>
      <c r="AP225" s="117" t="str">
        <f t="shared" si="73"/>
        <v/>
      </c>
      <c r="AQ225" s="117" t="str">
        <f t="shared" si="74"/>
        <v/>
      </c>
      <c r="AR225" s="133" t="str">
        <f t="shared" si="75"/>
        <v/>
      </c>
      <c r="AS225" s="69"/>
      <c r="AT225" s="69"/>
      <c r="AU225" s="69"/>
      <c r="AV225" s="65"/>
      <c r="AW225" s="65"/>
      <c r="AX225" s="65"/>
      <c r="AY225" s="65"/>
    </row>
    <row r="226" spans="1:51" x14ac:dyDescent="0.25">
      <c r="A226" s="2"/>
      <c r="B226" s="63">
        <v>78</v>
      </c>
      <c r="C226" s="55" t="s">
        <v>207</v>
      </c>
      <c r="D226" s="69">
        <v>98</v>
      </c>
      <c r="E226" s="69">
        <v>43</v>
      </c>
      <c r="F226" s="69">
        <v>2000</v>
      </c>
      <c r="G226" s="69">
        <v>20.5</v>
      </c>
      <c r="H226" s="69">
        <v>248</v>
      </c>
      <c r="I226" s="67">
        <v>25</v>
      </c>
      <c r="J226" s="85">
        <f t="shared" si="56"/>
        <v>20.936926906471523</v>
      </c>
      <c r="K226" s="85">
        <f t="shared" si="57"/>
        <v>22.145101572035724</v>
      </c>
      <c r="L226" s="85">
        <f t="shared" si="58"/>
        <v>1.2081746655641992</v>
      </c>
      <c r="M226" s="85">
        <f t="shared" si="59"/>
        <v>22.145101572035724</v>
      </c>
      <c r="N226" s="85">
        <f t="shared" si="60"/>
        <v>10.870648099498823</v>
      </c>
      <c r="O226" s="85">
        <f t="shared" si="61"/>
        <v>10.066278806972701</v>
      </c>
      <c r="P226" s="85">
        <f t="shared" si="62"/>
        <v>22.145101572035724</v>
      </c>
      <c r="Q226" s="85">
        <f t="shared" si="63"/>
        <v>1.2081746655641992</v>
      </c>
      <c r="R226" s="85">
        <f t="shared" si="64"/>
        <v>22.145101572035724</v>
      </c>
      <c r="S226" s="69">
        <v>0</v>
      </c>
      <c r="T226" s="132">
        <f t="shared" si="65"/>
        <v>10.73264494806407</v>
      </c>
      <c r="U226" s="57">
        <f t="shared" si="76"/>
        <v>1</v>
      </c>
      <c r="V226" s="69">
        <f t="shared" si="66"/>
        <v>0</v>
      </c>
      <c r="W226" s="69">
        <f t="shared" si="67"/>
        <v>1</v>
      </c>
      <c r="X226" s="67">
        <f t="shared" si="77"/>
        <v>1</v>
      </c>
      <c r="Y226" s="68">
        <f t="shared" si="78"/>
        <v>9999</v>
      </c>
      <c r="Z226" s="68">
        <f t="shared" si="79"/>
        <v>0</v>
      </c>
      <c r="AA226" s="68">
        <f t="shared" si="80"/>
        <v>9999</v>
      </c>
      <c r="AB226" s="117" t="str">
        <f t="shared" si="81"/>
        <v/>
      </c>
      <c r="AC226" s="117" t="str">
        <f t="shared" si="40"/>
        <v/>
      </c>
      <c r="AD226" s="117" t="str">
        <f t="shared" si="41"/>
        <v/>
      </c>
      <c r="AE226" s="117" t="str">
        <f t="shared" si="42"/>
        <v/>
      </c>
      <c r="AF226" s="117" t="str">
        <f t="shared" si="43"/>
        <v/>
      </c>
      <c r="AG226" s="133" t="str">
        <f t="shared" si="43"/>
        <v/>
      </c>
      <c r="AH226" s="117" t="str">
        <f t="shared" si="82"/>
        <v/>
      </c>
      <c r="AI226" s="117" t="str">
        <f t="shared" si="68"/>
        <v/>
      </c>
      <c r="AJ226" s="117" t="str">
        <f t="shared" si="69"/>
        <v/>
      </c>
      <c r="AK226" s="117" t="str">
        <f t="shared" si="70"/>
        <v/>
      </c>
      <c r="AL226" s="117" t="str">
        <f t="shared" si="71"/>
        <v/>
      </c>
      <c r="AM226" s="117" t="str">
        <f t="shared" si="83"/>
        <v/>
      </c>
      <c r="AN226" s="117" t="str">
        <f t="shared" si="84"/>
        <v/>
      </c>
      <c r="AO226" s="117" t="str">
        <f t="shared" si="72"/>
        <v/>
      </c>
      <c r="AP226" s="117" t="str">
        <f t="shared" si="73"/>
        <v/>
      </c>
      <c r="AQ226" s="117" t="str">
        <f t="shared" si="74"/>
        <v/>
      </c>
      <c r="AR226" s="133" t="str">
        <f t="shared" si="75"/>
        <v/>
      </c>
      <c r="AS226" s="69"/>
      <c r="AT226" s="69"/>
      <c r="AU226" s="69"/>
      <c r="AV226" s="65"/>
      <c r="AW226" s="65"/>
      <c r="AX226" s="65"/>
      <c r="AY226" s="65"/>
    </row>
    <row r="227" spans="1:51" x14ac:dyDescent="0.25">
      <c r="A227" s="2"/>
      <c r="B227" s="63">
        <v>79</v>
      </c>
      <c r="C227" s="55" t="s">
        <v>212</v>
      </c>
      <c r="D227" s="125">
        <v>45</v>
      </c>
      <c r="E227" s="125">
        <v>66.5</v>
      </c>
      <c r="F227" s="125">
        <v>4500</v>
      </c>
      <c r="G227" s="125">
        <v>21.2</v>
      </c>
      <c r="H227" s="125">
        <v>90</v>
      </c>
      <c r="I227" s="126">
        <v>1.5</v>
      </c>
      <c r="J227" s="85">
        <f t="shared" si="56"/>
        <v>27.166116089917534</v>
      </c>
      <c r="K227" s="85">
        <f t="shared" si="57"/>
        <v>28.374290755481734</v>
      </c>
      <c r="L227" s="85">
        <f t="shared" si="58"/>
        <v>1.2081746655641992</v>
      </c>
      <c r="M227" s="85">
        <f t="shared" si="59"/>
        <v>28.374290755481734</v>
      </c>
      <c r="N227" s="85">
        <f t="shared" si="60"/>
        <v>10.870648099498823</v>
      </c>
      <c r="O227" s="85">
        <f t="shared" si="61"/>
        <v>16.295467990418707</v>
      </c>
      <c r="P227" s="85">
        <f t="shared" si="62"/>
        <v>28.374290755481734</v>
      </c>
      <c r="Q227" s="85">
        <f t="shared" si="63"/>
        <v>1.2081746655641992</v>
      </c>
      <c r="R227" s="85">
        <f t="shared" si="64"/>
        <v>28.374290755481734</v>
      </c>
      <c r="S227" s="69">
        <v>0</v>
      </c>
      <c r="T227" s="132">
        <f t="shared" si="65"/>
        <v>11.273145026610964</v>
      </c>
      <c r="U227" s="57">
        <f t="shared" si="76"/>
        <v>1</v>
      </c>
      <c r="V227" s="69">
        <f t="shared" si="66"/>
        <v>1</v>
      </c>
      <c r="W227" s="69">
        <f t="shared" si="67"/>
        <v>1</v>
      </c>
      <c r="X227" s="67">
        <f t="shared" si="77"/>
        <v>1</v>
      </c>
      <c r="Y227" s="68">
        <f t="shared" si="78"/>
        <v>21.2</v>
      </c>
      <c r="Z227" s="68">
        <f t="shared" si="79"/>
        <v>0</v>
      </c>
      <c r="AA227" s="68">
        <f t="shared" si="80"/>
        <v>9999</v>
      </c>
      <c r="AB227" s="117" t="str">
        <f t="shared" si="81"/>
        <v/>
      </c>
      <c r="AC227" s="117" t="str">
        <f t="shared" si="40"/>
        <v/>
      </c>
      <c r="AD227" s="117" t="str">
        <f t="shared" si="41"/>
        <v/>
      </c>
      <c r="AE227" s="117" t="str">
        <f t="shared" si="42"/>
        <v/>
      </c>
      <c r="AF227" s="117" t="str">
        <f t="shared" si="43"/>
        <v/>
      </c>
      <c r="AG227" s="133" t="str">
        <f t="shared" si="43"/>
        <v/>
      </c>
      <c r="AH227" s="117" t="str">
        <f t="shared" si="82"/>
        <v/>
      </c>
      <c r="AI227" s="117" t="str">
        <f t="shared" si="68"/>
        <v/>
      </c>
      <c r="AJ227" s="117" t="str">
        <f t="shared" si="69"/>
        <v/>
      </c>
      <c r="AK227" s="117" t="str">
        <f t="shared" si="70"/>
        <v/>
      </c>
      <c r="AL227" s="117" t="str">
        <f t="shared" si="71"/>
        <v/>
      </c>
      <c r="AM227" s="117" t="str">
        <f t="shared" si="83"/>
        <v/>
      </c>
      <c r="AN227" s="117" t="str">
        <f t="shared" si="84"/>
        <v/>
      </c>
      <c r="AO227" s="117" t="str">
        <f t="shared" si="72"/>
        <v/>
      </c>
      <c r="AP227" s="117" t="str">
        <f t="shared" si="73"/>
        <v/>
      </c>
      <c r="AQ227" s="117" t="str">
        <f t="shared" si="74"/>
        <v/>
      </c>
      <c r="AR227" s="133" t="str">
        <f t="shared" si="75"/>
        <v/>
      </c>
      <c r="AS227" s="69"/>
      <c r="AT227" s="69"/>
      <c r="AU227" s="69"/>
      <c r="AV227" s="65"/>
      <c r="AW227" s="65"/>
      <c r="AX227" s="65"/>
      <c r="AY227" s="65"/>
    </row>
    <row r="228" spans="1:51" x14ac:dyDescent="0.25">
      <c r="A228" s="2"/>
      <c r="B228" s="63">
        <v>80</v>
      </c>
      <c r="C228" s="55" t="s">
        <v>208</v>
      </c>
      <c r="D228" s="69">
        <v>34</v>
      </c>
      <c r="E228" s="69">
        <v>48</v>
      </c>
      <c r="F228" s="69">
        <v>6000</v>
      </c>
      <c r="G228" s="69">
        <v>21.4</v>
      </c>
      <c r="H228" s="69">
        <v>65</v>
      </c>
      <c r="I228" s="67">
        <v>1.5</v>
      </c>
      <c r="J228" s="85">
        <f t="shared" si="56"/>
        <v>22.262286307204718</v>
      </c>
      <c r="K228" s="85">
        <f t="shared" si="57"/>
        <v>23.470460972768919</v>
      </c>
      <c r="L228" s="85">
        <f t="shared" si="58"/>
        <v>1.2081746655641992</v>
      </c>
      <c r="M228" s="85">
        <f t="shared" si="59"/>
        <v>23.470460972768919</v>
      </c>
      <c r="N228" s="85">
        <f t="shared" si="60"/>
        <v>10.870648099498823</v>
      </c>
      <c r="O228" s="85">
        <f t="shared" si="61"/>
        <v>11.391638207705896</v>
      </c>
      <c r="P228" s="85">
        <f t="shared" si="62"/>
        <v>23.470460972768919</v>
      </c>
      <c r="Q228" s="85">
        <f t="shared" si="63"/>
        <v>1.2081746655641992</v>
      </c>
      <c r="R228" s="85">
        <f t="shared" si="64"/>
        <v>23.470460972768919</v>
      </c>
      <c r="S228" s="69">
        <v>0</v>
      </c>
      <c r="T228" s="132">
        <f t="shared" si="65"/>
        <v>10.838557043659137</v>
      </c>
      <c r="U228" s="57">
        <f t="shared" si="76"/>
        <v>1</v>
      </c>
      <c r="V228" s="69">
        <f t="shared" si="66"/>
        <v>1</v>
      </c>
      <c r="W228" s="69">
        <f t="shared" si="67"/>
        <v>1</v>
      </c>
      <c r="X228" s="67">
        <f t="shared" si="77"/>
        <v>1</v>
      </c>
      <c r="Y228" s="68">
        <f t="shared" si="78"/>
        <v>21.4</v>
      </c>
      <c r="Z228" s="68">
        <f t="shared" si="79"/>
        <v>0</v>
      </c>
      <c r="AA228" s="68">
        <f t="shared" si="80"/>
        <v>9999</v>
      </c>
      <c r="AB228" s="117" t="str">
        <f t="shared" si="81"/>
        <v/>
      </c>
      <c r="AC228" s="117" t="str">
        <f t="shared" si="40"/>
        <v/>
      </c>
      <c r="AD228" s="117" t="str">
        <f t="shared" si="41"/>
        <v/>
      </c>
      <c r="AE228" s="117" t="str">
        <f t="shared" si="42"/>
        <v/>
      </c>
      <c r="AF228" s="117" t="str">
        <f t="shared" si="43"/>
        <v/>
      </c>
      <c r="AG228" s="133" t="str">
        <f t="shared" si="43"/>
        <v/>
      </c>
      <c r="AH228" s="117" t="str">
        <f t="shared" si="82"/>
        <v/>
      </c>
      <c r="AI228" s="117" t="str">
        <f t="shared" si="68"/>
        <v/>
      </c>
      <c r="AJ228" s="117" t="str">
        <f t="shared" si="69"/>
        <v/>
      </c>
      <c r="AK228" s="117" t="str">
        <f t="shared" si="70"/>
        <v/>
      </c>
      <c r="AL228" s="117" t="str">
        <f t="shared" si="71"/>
        <v/>
      </c>
      <c r="AM228" s="117" t="str">
        <f t="shared" si="83"/>
        <v/>
      </c>
      <c r="AN228" s="117" t="str">
        <f t="shared" si="84"/>
        <v/>
      </c>
      <c r="AO228" s="117" t="str">
        <f t="shared" si="72"/>
        <v/>
      </c>
      <c r="AP228" s="117" t="str">
        <f t="shared" si="73"/>
        <v/>
      </c>
      <c r="AQ228" s="117" t="str">
        <f t="shared" si="74"/>
        <v/>
      </c>
      <c r="AR228" s="133" t="str">
        <f t="shared" si="75"/>
        <v/>
      </c>
      <c r="AS228" s="69"/>
      <c r="AT228" s="69"/>
      <c r="AU228" s="69"/>
      <c r="AV228" s="65"/>
      <c r="AW228" s="65"/>
      <c r="AX228" s="65"/>
      <c r="AY228" s="65"/>
    </row>
    <row r="229" spans="1:51" x14ac:dyDescent="0.25">
      <c r="A229" s="2"/>
      <c r="B229" s="63">
        <v>81</v>
      </c>
      <c r="C229" s="55" t="s">
        <v>213</v>
      </c>
      <c r="D229" s="125">
        <v>70</v>
      </c>
      <c r="E229" s="125">
        <v>260</v>
      </c>
      <c r="F229" s="125">
        <v>3000</v>
      </c>
      <c r="G229" s="125">
        <v>22</v>
      </c>
      <c r="H229" s="125">
        <v>220</v>
      </c>
      <c r="I229" s="126">
        <v>20</v>
      </c>
      <c r="J229" s="85">
        <f t="shared" si="56"/>
        <v>78.457524898292149</v>
      </c>
      <c r="K229" s="85">
        <f t="shared" si="57"/>
        <v>79.66569956385635</v>
      </c>
      <c r="L229" s="85">
        <f t="shared" si="58"/>
        <v>1.2081746655641992</v>
      </c>
      <c r="M229" s="85">
        <f t="shared" si="59"/>
        <v>79.66569956385635</v>
      </c>
      <c r="N229" s="85">
        <f t="shared" si="60"/>
        <v>10.870648099498823</v>
      </c>
      <c r="O229" s="85">
        <f t="shared" si="61"/>
        <v>67.586876798793327</v>
      </c>
      <c r="P229" s="85">
        <f t="shared" si="62"/>
        <v>79.66569956385635</v>
      </c>
      <c r="Q229" s="85">
        <f t="shared" si="63"/>
        <v>1.2081746655641992</v>
      </c>
      <c r="R229" s="85">
        <f t="shared" si="64"/>
        <v>79.66569956385635</v>
      </c>
      <c r="S229" s="69">
        <v>0</v>
      </c>
      <c r="T229" s="132">
        <f t="shared" si="65"/>
        <v>18.349298808053774</v>
      </c>
      <c r="U229" s="57">
        <f t="shared" si="76"/>
        <v>1</v>
      </c>
      <c r="V229" s="69">
        <f t="shared" si="66"/>
        <v>1</v>
      </c>
      <c r="W229" s="69">
        <f t="shared" si="67"/>
        <v>1</v>
      </c>
      <c r="X229" s="67">
        <f t="shared" si="77"/>
        <v>1</v>
      </c>
      <c r="Y229" s="68">
        <f t="shared" si="78"/>
        <v>22</v>
      </c>
      <c r="Z229" s="68">
        <f t="shared" si="79"/>
        <v>0</v>
      </c>
      <c r="AA229" s="68">
        <f t="shared" si="80"/>
        <v>9999</v>
      </c>
      <c r="AB229" s="117" t="str">
        <f t="shared" si="81"/>
        <v/>
      </c>
      <c r="AC229" s="117" t="str">
        <f t="shared" ref="AC229:AC292" si="85">IF($B229=$AA$147,E229,"")</f>
        <v/>
      </c>
      <c r="AD229" s="117" t="str">
        <f t="shared" ref="AD229:AD292" si="86">IF($B229=$AA$147,F229,"")</f>
        <v/>
      </c>
      <c r="AE229" s="117" t="str">
        <f t="shared" ref="AE229:AE292" si="87">IF($B229=$AA$147,G229,"")</f>
        <v/>
      </c>
      <c r="AF229" s="117" t="str">
        <f t="shared" ref="AF229:AG292" si="88">IF($B229=$AA$147,H229,"")</f>
        <v/>
      </c>
      <c r="AG229" s="133" t="str">
        <f t="shared" si="88"/>
        <v/>
      </c>
      <c r="AH229" s="117" t="str">
        <f t="shared" si="82"/>
        <v/>
      </c>
      <c r="AI229" s="117" t="str">
        <f t="shared" si="68"/>
        <v/>
      </c>
      <c r="AJ229" s="117" t="str">
        <f t="shared" si="69"/>
        <v/>
      </c>
      <c r="AK229" s="117" t="str">
        <f t="shared" si="70"/>
        <v/>
      </c>
      <c r="AL229" s="117" t="str">
        <f t="shared" si="71"/>
        <v/>
      </c>
      <c r="AM229" s="117" t="str">
        <f t="shared" si="83"/>
        <v/>
      </c>
      <c r="AN229" s="117" t="str">
        <f t="shared" si="84"/>
        <v/>
      </c>
      <c r="AO229" s="117" t="str">
        <f t="shared" si="72"/>
        <v/>
      </c>
      <c r="AP229" s="117" t="str">
        <f t="shared" si="73"/>
        <v/>
      </c>
      <c r="AQ229" s="117" t="str">
        <f t="shared" si="74"/>
        <v/>
      </c>
      <c r="AR229" s="133" t="str">
        <f t="shared" si="75"/>
        <v/>
      </c>
      <c r="AS229" s="69"/>
      <c r="AT229" s="69"/>
      <c r="AU229" s="69"/>
      <c r="AV229" s="65"/>
      <c r="AW229" s="65"/>
      <c r="AX229" s="65"/>
      <c r="AY229" s="65"/>
    </row>
    <row r="230" spans="1:51" x14ac:dyDescent="0.25">
      <c r="A230" s="2"/>
      <c r="B230" s="63">
        <v>82</v>
      </c>
      <c r="C230" s="55" t="s">
        <v>214</v>
      </c>
      <c r="D230" s="125">
        <v>150</v>
      </c>
      <c r="E230" s="125">
        <v>430</v>
      </c>
      <c r="F230" s="125">
        <v>1500</v>
      </c>
      <c r="G230" s="125">
        <v>23.6</v>
      </c>
      <c r="H230" s="125">
        <v>250</v>
      </c>
      <c r="I230" s="126">
        <v>6</v>
      </c>
      <c r="J230" s="85">
        <f t="shared" si="56"/>
        <v>123.51974452322074</v>
      </c>
      <c r="K230" s="85">
        <f t="shared" si="57"/>
        <v>124.72791918878494</v>
      </c>
      <c r="L230" s="85">
        <f t="shared" si="58"/>
        <v>1.2081746655641992</v>
      </c>
      <c r="M230" s="85">
        <f t="shared" si="59"/>
        <v>124.72791918878494</v>
      </c>
      <c r="N230" s="85">
        <f t="shared" si="60"/>
        <v>10.870648099498823</v>
      </c>
      <c r="O230" s="85">
        <f t="shared" si="61"/>
        <v>112.64909642372191</v>
      </c>
      <c r="P230" s="85">
        <f t="shared" si="62"/>
        <v>124.72791918878494</v>
      </c>
      <c r="Q230" s="85">
        <f t="shared" si="63"/>
        <v>1.2081746655641992</v>
      </c>
      <c r="R230" s="85">
        <f t="shared" si="64"/>
        <v>124.72791918878494</v>
      </c>
      <c r="S230" s="69">
        <v>0</v>
      </c>
      <c r="T230" s="132">
        <f t="shared" si="65"/>
        <v>26.1764051328615</v>
      </c>
      <c r="U230" s="57">
        <f t="shared" si="76"/>
        <v>1</v>
      </c>
      <c r="V230" s="69">
        <f t="shared" si="66"/>
        <v>0</v>
      </c>
      <c r="W230" s="69">
        <f t="shared" si="67"/>
        <v>1</v>
      </c>
      <c r="X230" s="67">
        <f t="shared" si="77"/>
        <v>1</v>
      </c>
      <c r="Y230" s="68">
        <f t="shared" si="78"/>
        <v>9999</v>
      </c>
      <c r="Z230" s="68">
        <f t="shared" si="79"/>
        <v>0</v>
      </c>
      <c r="AA230" s="68">
        <f t="shared" si="80"/>
        <v>9999</v>
      </c>
      <c r="AB230" s="117" t="str">
        <f t="shared" si="81"/>
        <v/>
      </c>
      <c r="AC230" s="117" t="str">
        <f t="shared" si="85"/>
        <v/>
      </c>
      <c r="AD230" s="117" t="str">
        <f t="shared" si="86"/>
        <v/>
      </c>
      <c r="AE230" s="117" t="str">
        <f t="shared" si="87"/>
        <v/>
      </c>
      <c r="AF230" s="117" t="str">
        <f t="shared" si="88"/>
        <v/>
      </c>
      <c r="AG230" s="133" t="str">
        <f t="shared" si="88"/>
        <v/>
      </c>
      <c r="AH230" s="117" t="str">
        <f t="shared" si="82"/>
        <v/>
      </c>
      <c r="AI230" s="117" t="str">
        <f t="shared" si="68"/>
        <v/>
      </c>
      <c r="AJ230" s="117" t="str">
        <f t="shared" si="69"/>
        <v/>
      </c>
      <c r="AK230" s="117" t="str">
        <f t="shared" si="70"/>
        <v/>
      </c>
      <c r="AL230" s="117" t="str">
        <f t="shared" si="71"/>
        <v/>
      </c>
      <c r="AM230" s="117" t="str">
        <f t="shared" si="83"/>
        <v/>
      </c>
      <c r="AN230" s="117" t="str">
        <f t="shared" si="84"/>
        <v/>
      </c>
      <c r="AO230" s="117" t="str">
        <f t="shared" si="72"/>
        <v/>
      </c>
      <c r="AP230" s="117" t="str">
        <f t="shared" si="73"/>
        <v/>
      </c>
      <c r="AQ230" s="117" t="str">
        <f t="shared" si="74"/>
        <v/>
      </c>
      <c r="AR230" s="133" t="str">
        <f t="shared" si="75"/>
        <v/>
      </c>
      <c r="AS230" s="69"/>
      <c r="AT230" s="69"/>
      <c r="AU230" s="69"/>
      <c r="AV230" s="65"/>
      <c r="AW230" s="65"/>
      <c r="AX230" s="65"/>
      <c r="AY230" s="65"/>
    </row>
    <row r="231" spans="1:51" x14ac:dyDescent="0.25">
      <c r="A231" s="2"/>
      <c r="B231" s="63">
        <v>83</v>
      </c>
      <c r="C231" s="55" t="s">
        <v>210</v>
      </c>
      <c r="D231" s="69">
        <v>115</v>
      </c>
      <c r="E231" s="69">
        <v>26</v>
      </c>
      <c r="F231" s="69">
        <v>2000</v>
      </c>
      <c r="G231" s="69">
        <v>24.1</v>
      </c>
      <c r="H231" s="69">
        <v>220</v>
      </c>
      <c r="I231" s="67">
        <v>1.5</v>
      </c>
      <c r="J231" s="85">
        <f t="shared" si="56"/>
        <v>16.430704943978665</v>
      </c>
      <c r="K231" s="85">
        <f t="shared" si="57"/>
        <v>17.638879609542865</v>
      </c>
      <c r="L231" s="85">
        <f t="shared" si="58"/>
        <v>1.2081746655641992</v>
      </c>
      <c r="M231" s="85">
        <f t="shared" si="59"/>
        <v>17.638879609542865</v>
      </c>
      <c r="N231" s="85">
        <f t="shared" si="60"/>
        <v>10.870648099498823</v>
      </c>
      <c r="O231" s="85">
        <f t="shared" si="61"/>
        <v>5.5600568444798419</v>
      </c>
      <c r="P231" s="85">
        <f t="shared" si="62"/>
        <v>17.638879609542865</v>
      </c>
      <c r="Q231" s="85">
        <f t="shared" si="63"/>
        <v>1.2081746655641992</v>
      </c>
      <c r="R231" s="85">
        <f t="shared" si="64"/>
        <v>17.638879609542865</v>
      </c>
      <c r="S231" s="69">
        <v>0</v>
      </c>
      <c r="T231" s="132">
        <f t="shared" si="65"/>
        <v>10.412326924962558</v>
      </c>
      <c r="U231" s="57">
        <f t="shared" si="76"/>
        <v>1</v>
      </c>
      <c r="V231" s="69">
        <f t="shared" si="66"/>
        <v>0</v>
      </c>
      <c r="W231" s="69">
        <f t="shared" si="67"/>
        <v>1</v>
      </c>
      <c r="X231" s="67">
        <f t="shared" si="77"/>
        <v>1</v>
      </c>
      <c r="Y231" s="68">
        <f t="shared" si="78"/>
        <v>9999</v>
      </c>
      <c r="Z231" s="68">
        <f t="shared" si="79"/>
        <v>0</v>
      </c>
      <c r="AA231" s="68">
        <f t="shared" si="80"/>
        <v>9999</v>
      </c>
      <c r="AB231" s="117" t="str">
        <f t="shared" si="81"/>
        <v/>
      </c>
      <c r="AC231" s="117" t="str">
        <f t="shared" si="85"/>
        <v/>
      </c>
      <c r="AD231" s="117" t="str">
        <f t="shared" si="86"/>
        <v/>
      </c>
      <c r="AE231" s="117" t="str">
        <f t="shared" si="87"/>
        <v/>
      </c>
      <c r="AF231" s="117" t="str">
        <f t="shared" si="88"/>
        <v/>
      </c>
      <c r="AG231" s="133" t="str">
        <f t="shared" si="88"/>
        <v/>
      </c>
      <c r="AH231" s="117" t="str">
        <f t="shared" si="82"/>
        <v/>
      </c>
      <c r="AI231" s="117" t="str">
        <f t="shared" si="68"/>
        <v/>
      </c>
      <c r="AJ231" s="117" t="str">
        <f t="shared" si="69"/>
        <v/>
      </c>
      <c r="AK231" s="117" t="str">
        <f t="shared" si="70"/>
        <v/>
      </c>
      <c r="AL231" s="117" t="str">
        <f t="shared" si="71"/>
        <v/>
      </c>
      <c r="AM231" s="117" t="str">
        <f t="shared" si="83"/>
        <v/>
      </c>
      <c r="AN231" s="117" t="str">
        <f t="shared" si="84"/>
        <v/>
      </c>
      <c r="AO231" s="117" t="str">
        <f t="shared" si="72"/>
        <v/>
      </c>
      <c r="AP231" s="117" t="str">
        <f t="shared" si="73"/>
        <v/>
      </c>
      <c r="AQ231" s="117" t="str">
        <f t="shared" si="74"/>
        <v/>
      </c>
      <c r="AR231" s="133" t="str">
        <f t="shared" si="75"/>
        <v/>
      </c>
      <c r="AS231" s="69"/>
      <c r="AT231" s="69"/>
      <c r="AU231" s="69"/>
      <c r="AV231" s="65"/>
      <c r="AW231" s="65"/>
      <c r="AX231" s="65"/>
      <c r="AY231" s="65"/>
    </row>
    <row r="232" spans="1:51" x14ac:dyDescent="0.25">
      <c r="A232" s="2"/>
      <c r="B232" s="63">
        <v>84</v>
      </c>
      <c r="C232" s="55" t="s">
        <v>209</v>
      </c>
      <c r="D232" s="69">
        <v>78</v>
      </c>
      <c r="E232" s="69">
        <v>168</v>
      </c>
      <c r="F232" s="69">
        <v>3000</v>
      </c>
      <c r="G232" s="69">
        <v>24.5</v>
      </c>
      <c r="H232" s="69">
        <v>140</v>
      </c>
      <c r="I232" s="67">
        <v>1.5</v>
      </c>
      <c r="J232" s="85">
        <f t="shared" si="56"/>
        <v>54.070911924801372</v>
      </c>
      <c r="K232" s="85">
        <f t="shared" si="57"/>
        <v>55.279086590365573</v>
      </c>
      <c r="L232" s="85">
        <f t="shared" si="58"/>
        <v>1.2081746655641992</v>
      </c>
      <c r="M232" s="85">
        <f t="shared" si="59"/>
        <v>55.279086590365573</v>
      </c>
      <c r="N232" s="85">
        <f t="shared" si="60"/>
        <v>10.870648099498823</v>
      </c>
      <c r="O232" s="85">
        <f t="shared" si="61"/>
        <v>43.200263825302549</v>
      </c>
      <c r="P232" s="85">
        <f t="shared" si="62"/>
        <v>55.279086590365573</v>
      </c>
      <c r="Q232" s="85">
        <f t="shared" si="63"/>
        <v>1.2081746655641992</v>
      </c>
      <c r="R232" s="85">
        <f t="shared" si="64"/>
        <v>55.279086590365573</v>
      </c>
      <c r="S232" s="69">
        <v>0</v>
      </c>
      <c r="T232" s="132">
        <f t="shared" si="65"/>
        <v>14.56709556816948</v>
      </c>
      <c r="U232" s="57">
        <f t="shared" si="76"/>
        <v>1</v>
      </c>
      <c r="V232" s="69">
        <f t="shared" si="66"/>
        <v>1</v>
      </c>
      <c r="W232" s="69">
        <f t="shared" si="67"/>
        <v>1</v>
      </c>
      <c r="X232" s="67">
        <f t="shared" si="77"/>
        <v>1</v>
      </c>
      <c r="Y232" s="68">
        <f t="shared" si="78"/>
        <v>24.5</v>
      </c>
      <c r="Z232" s="68">
        <f t="shared" si="79"/>
        <v>0</v>
      </c>
      <c r="AA232" s="68">
        <f t="shared" si="80"/>
        <v>9999</v>
      </c>
      <c r="AB232" s="117" t="str">
        <f t="shared" si="81"/>
        <v/>
      </c>
      <c r="AC232" s="117" t="str">
        <f t="shared" si="85"/>
        <v/>
      </c>
      <c r="AD232" s="117" t="str">
        <f t="shared" si="86"/>
        <v/>
      </c>
      <c r="AE232" s="117" t="str">
        <f t="shared" si="87"/>
        <v/>
      </c>
      <c r="AF232" s="117" t="str">
        <f t="shared" si="88"/>
        <v/>
      </c>
      <c r="AG232" s="133" t="str">
        <f t="shared" si="88"/>
        <v/>
      </c>
      <c r="AH232" s="117" t="str">
        <f t="shared" si="82"/>
        <v/>
      </c>
      <c r="AI232" s="117" t="str">
        <f t="shared" si="68"/>
        <v/>
      </c>
      <c r="AJ232" s="117" t="str">
        <f t="shared" si="69"/>
        <v/>
      </c>
      <c r="AK232" s="117" t="str">
        <f t="shared" si="70"/>
        <v/>
      </c>
      <c r="AL232" s="117" t="str">
        <f t="shared" si="71"/>
        <v/>
      </c>
      <c r="AM232" s="117" t="str">
        <f t="shared" si="83"/>
        <v/>
      </c>
      <c r="AN232" s="117" t="str">
        <f t="shared" si="84"/>
        <v/>
      </c>
      <c r="AO232" s="117" t="str">
        <f t="shared" si="72"/>
        <v/>
      </c>
      <c r="AP232" s="117" t="str">
        <f t="shared" si="73"/>
        <v/>
      </c>
      <c r="AQ232" s="117" t="str">
        <f t="shared" si="74"/>
        <v/>
      </c>
      <c r="AR232" s="133" t="str">
        <f t="shared" si="75"/>
        <v/>
      </c>
      <c r="AS232" s="69"/>
      <c r="AT232" s="69"/>
      <c r="AU232" s="69"/>
      <c r="AV232" s="65"/>
      <c r="AW232" s="65"/>
      <c r="AX232" s="65"/>
      <c r="AY232" s="65"/>
    </row>
    <row r="233" spans="1:51" x14ac:dyDescent="0.25">
      <c r="A233" s="2"/>
      <c r="B233" s="63">
        <v>85</v>
      </c>
      <c r="C233" s="55" t="s">
        <v>215</v>
      </c>
      <c r="D233" s="125">
        <v>160</v>
      </c>
      <c r="E233" s="125">
        <v>664</v>
      </c>
      <c r="F233" s="125">
        <v>1500</v>
      </c>
      <c r="G233" s="125">
        <v>25</v>
      </c>
      <c r="H233" s="125">
        <v>380</v>
      </c>
      <c r="I233" s="126">
        <v>25</v>
      </c>
      <c r="J233" s="85">
        <f t="shared" si="56"/>
        <v>185.54656447753422</v>
      </c>
      <c r="K233" s="85">
        <f t="shared" si="57"/>
        <v>186.75473914309842</v>
      </c>
      <c r="L233" s="85">
        <f t="shared" si="58"/>
        <v>1.2081746655641992</v>
      </c>
      <c r="M233" s="85">
        <f t="shared" si="59"/>
        <v>186.75473914309842</v>
      </c>
      <c r="N233" s="85">
        <f t="shared" si="60"/>
        <v>10.870648099498823</v>
      </c>
      <c r="O233" s="85">
        <f t="shared" si="61"/>
        <v>174.6759163780354</v>
      </c>
      <c r="P233" s="85">
        <f t="shared" si="62"/>
        <v>186.75473914309842</v>
      </c>
      <c r="Q233" s="85">
        <f t="shared" si="63"/>
        <v>1.2081746655641992</v>
      </c>
      <c r="R233" s="85">
        <f t="shared" si="64"/>
        <v>186.75473914309842</v>
      </c>
      <c r="S233" s="69">
        <v>0</v>
      </c>
      <c r="T233" s="132">
        <f t="shared" si="65"/>
        <v>37.634351260642099</v>
      </c>
      <c r="U233" s="57">
        <f t="shared" si="76"/>
        <v>1</v>
      </c>
      <c r="V233" s="69">
        <f t="shared" si="66"/>
        <v>0</v>
      </c>
      <c r="W233" s="69">
        <f t="shared" si="67"/>
        <v>1</v>
      </c>
      <c r="X233" s="67">
        <f t="shared" si="77"/>
        <v>1</v>
      </c>
      <c r="Y233" s="68">
        <f t="shared" si="78"/>
        <v>9999</v>
      </c>
      <c r="Z233" s="68">
        <f t="shared" si="79"/>
        <v>0</v>
      </c>
      <c r="AA233" s="68">
        <f t="shared" si="80"/>
        <v>9999</v>
      </c>
      <c r="AB233" s="117" t="str">
        <f t="shared" si="81"/>
        <v/>
      </c>
      <c r="AC233" s="117" t="str">
        <f t="shared" si="85"/>
        <v/>
      </c>
      <c r="AD233" s="117" t="str">
        <f t="shared" si="86"/>
        <v/>
      </c>
      <c r="AE233" s="117" t="str">
        <f t="shared" si="87"/>
        <v/>
      </c>
      <c r="AF233" s="117" t="str">
        <f t="shared" si="88"/>
        <v/>
      </c>
      <c r="AG233" s="133" t="str">
        <f t="shared" si="88"/>
        <v/>
      </c>
      <c r="AH233" s="117" t="str">
        <f t="shared" si="82"/>
        <v/>
      </c>
      <c r="AI233" s="117" t="str">
        <f t="shared" si="68"/>
        <v/>
      </c>
      <c r="AJ233" s="117" t="str">
        <f t="shared" si="69"/>
        <v/>
      </c>
      <c r="AK233" s="117" t="str">
        <f t="shared" si="70"/>
        <v/>
      </c>
      <c r="AL233" s="117" t="str">
        <f t="shared" si="71"/>
        <v/>
      </c>
      <c r="AM233" s="117" t="str">
        <f t="shared" si="83"/>
        <v/>
      </c>
      <c r="AN233" s="117" t="str">
        <f t="shared" si="84"/>
        <v/>
      </c>
      <c r="AO233" s="117" t="str">
        <f t="shared" si="72"/>
        <v/>
      </c>
      <c r="AP233" s="117" t="str">
        <f t="shared" si="73"/>
        <v/>
      </c>
      <c r="AQ233" s="117" t="str">
        <f t="shared" si="74"/>
        <v/>
      </c>
      <c r="AR233" s="133" t="str">
        <f t="shared" si="75"/>
        <v/>
      </c>
      <c r="AS233" s="69"/>
      <c r="AT233" s="69"/>
      <c r="AU233" s="69"/>
      <c r="AV233" s="65"/>
      <c r="AW233" s="65"/>
      <c r="AX233" s="65"/>
      <c r="AY233" s="65"/>
    </row>
    <row r="234" spans="1:51" x14ac:dyDescent="0.25">
      <c r="A234" s="2"/>
      <c r="B234" s="63">
        <v>86</v>
      </c>
      <c r="C234" s="55" t="s">
        <v>211</v>
      </c>
      <c r="D234" s="69">
        <v>125</v>
      </c>
      <c r="E234" s="69">
        <v>547</v>
      </c>
      <c r="F234" s="69">
        <v>2000</v>
      </c>
      <c r="G234" s="69">
        <v>26.2</v>
      </c>
      <c r="H234" s="69">
        <v>316</v>
      </c>
      <c r="I234" s="67">
        <v>25</v>
      </c>
      <c r="J234" s="85">
        <f t="shared" si="56"/>
        <v>154.53315450037746</v>
      </c>
      <c r="K234" s="85">
        <f t="shared" si="57"/>
        <v>155.74132916594166</v>
      </c>
      <c r="L234" s="85">
        <f t="shared" si="58"/>
        <v>1.2081746655641992</v>
      </c>
      <c r="M234" s="85">
        <f t="shared" si="59"/>
        <v>155.74132916594166</v>
      </c>
      <c r="N234" s="85">
        <f t="shared" si="60"/>
        <v>10.870648099498823</v>
      </c>
      <c r="O234" s="85">
        <f t="shared" si="61"/>
        <v>143.66250640087864</v>
      </c>
      <c r="P234" s="85">
        <f t="shared" si="62"/>
        <v>155.74132916594166</v>
      </c>
      <c r="Q234" s="85">
        <f t="shared" si="63"/>
        <v>1.2081746655641992</v>
      </c>
      <c r="R234" s="85">
        <f t="shared" si="64"/>
        <v>155.74132916594166</v>
      </c>
      <c r="S234" s="69">
        <v>0</v>
      </c>
      <c r="T234" s="132">
        <f t="shared" si="65"/>
        <v>31.849124458462445</v>
      </c>
      <c r="U234" s="57">
        <f t="shared" si="76"/>
        <v>1</v>
      </c>
      <c r="V234" s="69">
        <f t="shared" si="66"/>
        <v>0</v>
      </c>
      <c r="W234" s="69">
        <f t="shared" si="67"/>
        <v>1</v>
      </c>
      <c r="X234" s="67">
        <f t="shared" si="77"/>
        <v>1</v>
      </c>
      <c r="Y234" s="68">
        <f t="shared" si="78"/>
        <v>9999</v>
      </c>
      <c r="Z234" s="68">
        <f t="shared" si="79"/>
        <v>0</v>
      </c>
      <c r="AA234" s="68">
        <f t="shared" si="80"/>
        <v>9999</v>
      </c>
      <c r="AB234" s="117" t="str">
        <f t="shared" si="81"/>
        <v/>
      </c>
      <c r="AC234" s="117" t="str">
        <f t="shared" si="85"/>
        <v/>
      </c>
      <c r="AD234" s="117" t="str">
        <f t="shared" si="86"/>
        <v/>
      </c>
      <c r="AE234" s="117" t="str">
        <f t="shared" si="87"/>
        <v/>
      </c>
      <c r="AF234" s="117" t="str">
        <f t="shared" si="88"/>
        <v/>
      </c>
      <c r="AG234" s="133" t="str">
        <f t="shared" si="88"/>
        <v/>
      </c>
      <c r="AH234" s="117" t="str">
        <f t="shared" si="82"/>
        <v/>
      </c>
      <c r="AI234" s="117" t="str">
        <f t="shared" si="68"/>
        <v/>
      </c>
      <c r="AJ234" s="117" t="str">
        <f t="shared" si="69"/>
        <v/>
      </c>
      <c r="AK234" s="117" t="str">
        <f t="shared" si="70"/>
        <v/>
      </c>
      <c r="AL234" s="117" t="str">
        <f t="shared" si="71"/>
        <v/>
      </c>
      <c r="AM234" s="117" t="str">
        <f t="shared" si="83"/>
        <v/>
      </c>
      <c r="AN234" s="117" t="str">
        <f t="shared" si="84"/>
        <v/>
      </c>
      <c r="AO234" s="117" t="str">
        <f t="shared" si="72"/>
        <v/>
      </c>
      <c r="AP234" s="117" t="str">
        <f t="shared" si="73"/>
        <v/>
      </c>
      <c r="AQ234" s="117" t="str">
        <f t="shared" si="74"/>
        <v/>
      </c>
      <c r="AR234" s="133" t="str">
        <f t="shared" si="75"/>
        <v/>
      </c>
      <c r="AS234" s="69"/>
      <c r="AT234" s="69"/>
      <c r="AU234" s="69"/>
      <c r="AV234" s="65"/>
      <c r="AW234" s="65"/>
      <c r="AX234" s="65"/>
      <c r="AY234" s="65"/>
    </row>
    <row r="235" spans="1:51" x14ac:dyDescent="0.25">
      <c r="A235" s="2"/>
      <c r="B235" s="63">
        <v>87</v>
      </c>
      <c r="C235" s="55" t="s">
        <v>212</v>
      </c>
      <c r="D235" s="69">
        <v>44</v>
      </c>
      <c r="E235" s="69">
        <v>66.5</v>
      </c>
      <c r="F235" s="69">
        <v>6000</v>
      </c>
      <c r="G235" s="69">
        <v>27.6</v>
      </c>
      <c r="H235" s="69">
        <v>90</v>
      </c>
      <c r="I235" s="67">
        <v>1.5</v>
      </c>
      <c r="J235" s="85">
        <f t="shared" si="56"/>
        <v>27.166116089917534</v>
      </c>
      <c r="K235" s="85">
        <f t="shared" si="57"/>
        <v>28.374290755481734</v>
      </c>
      <c r="L235" s="85">
        <f t="shared" si="58"/>
        <v>1.2081746655641992</v>
      </c>
      <c r="M235" s="85">
        <f t="shared" si="59"/>
        <v>28.374290755481734</v>
      </c>
      <c r="N235" s="85">
        <f t="shared" si="60"/>
        <v>10.870648099498823</v>
      </c>
      <c r="O235" s="85">
        <f t="shared" si="61"/>
        <v>16.295467990418707</v>
      </c>
      <c r="P235" s="85">
        <f t="shared" si="62"/>
        <v>28.374290755481734</v>
      </c>
      <c r="Q235" s="85">
        <f t="shared" si="63"/>
        <v>1.2081746655641992</v>
      </c>
      <c r="R235" s="85">
        <f t="shared" si="64"/>
        <v>28.374290755481734</v>
      </c>
      <c r="S235" s="69">
        <v>0</v>
      </c>
      <c r="T235" s="132">
        <f t="shared" si="65"/>
        <v>11.273145026610964</v>
      </c>
      <c r="U235" s="57">
        <f t="shared" si="76"/>
        <v>1</v>
      </c>
      <c r="V235" s="69">
        <f t="shared" si="66"/>
        <v>1</v>
      </c>
      <c r="W235" s="69">
        <f t="shared" si="67"/>
        <v>1</v>
      </c>
      <c r="X235" s="67">
        <f t="shared" si="77"/>
        <v>1</v>
      </c>
      <c r="Y235" s="68">
        <f t="shared" si="78"/>
        <v>27.6</v>
      </c>
      <c r="Z235" s="68">
        <f t="shared" si="79"/>
        <v>0</v>
      </c>
      <c r="AA235" s="68">
        <f t="shared" si="80"/>
        <v>9999</v>
      </c>
      <c r="AB235" s="117" t="str">
        <f t="shared" si="81"/>
        <v/>
      </c>
      <c r="AC235" s="117" t="str">
        <f t="shared" si="85"/>
        <v/>
      </c>
      <c r="AD235" s="117" t="str">
        <f t="shared" si="86"/>
        <v/>
      </c>
      <c r="AE235" s="117" t="str">
        <f t="shared" si="87"/>
        <v/>
      </c>
      <c r="AF235" s="117" t="str">
        <f t="shared" si="88"/>
        <v/>
      </c>
      <c r="AG235" s="133" t="str">
        <f t="shared" si="88"/>
        <v/>
      </c>
      <c r="AH235" s="117" t="str">
        <f t="shared" si="82"/>
        <v/>
      </c>
      <c r="AI235" s="117" t="str">
        <f t="shared" si="68"/>
        <v/>
      </c>
      <c r="AJ235" s="117" t="str">
        <f t="shared" si="69"/>
        <v/>
      </c>
      <c r="AK235" s="117" t="str">
        <f t="shared" si="70"/>
        <v/>
      </c>
      <c r="AL235" s="117" t="str">
        <f t="shared" si="71"/>
        <v/>
      </c>
      <c r="AM235" s="117" t="str">
        <f t="shared" si="83"/>
        <v/>
      </c>
      <c r="AN235" s="117" t="str">
        <f t="shared" si="84"/>
        <v/>
      </c>
      <c r="AO235" s="117" t="str">
        <f t="shared" si="72"/>
        <v/>
      </c>
      <c r="AP235" s="117" t="str">
        <f t="shared" si="73"/>
        <v/>
      </c>
      <c r="AQ235" s="117" t="str">
        <f t="shared" si="74"/>
        <v/>
      </c>
      <c r="AR235" s="133" t="str">
        <f t="shared" si="75"/>
        <v/>
      </c>
      <c r="AS235" s="69"/>
      <c r="AT235" s="69"/>
      <c r="AU235" s="69"/>
      <c r="AV235" s="65"/>
      <c r="AW235" s="65"/>
      <c r="AX235" s="65"/>
      <c r="AY235" s="65"/>
    </row>
    <row r="236" spans="1:51" x14ac:dyDescent="0.25">
      <c r="A236" s="2"/>
      <c r="B236" s="63">
        <v>88</v>
      </c>
      <c r="C236" s="55" t="s">
        <v>216</v>
      </c>
      <c r="D236" s="125">
        <v>90</v>
      </c>
      <c r="E236" s="125">
        <v>430</v>
      </c>
      <c r="F236" s="125">
        <v>3000</v>
      </c>
      <c r="G236" s="125">
        <v>28.3</v>
      </c>
      <c r="H236" s="125">
        <v>248</v>
      </c>
      <c r="I236" s="126">
        <v>25</v>
      </c>
      <c r="J236" s="85">
        <f t="shared" si="56"/>
        <v>123.51974452322074</v>
      </c>
      <c r="K236" s="85">
        <f t="shared" si="57"/>
        <v>124.72791918878494</v>
      </c>
      <c r="L236" s="85">
        <f t="shared" si="58"/>
        <v>1.2081746655641992</v>
      </c>
      <c r="M236" s="85">
        <f t="shared" si="59"/>
        <v>124.72791918878494</v>
      </c>
      <c r="N236" s="85">
        <f t="shared" si="60"/>
        <v>10.870648099498823</v>
      </c>
      <c r="O236" s="85">
        <f t="shared" si="61"/>
        <v>112.64909642372191</v>
      </c>
      <c r="P236" s="85">
        <f t="shared" si="62"/>
        <v>124.72791918878494</v>
      </c>
      <c r="Q236" s="85">
        <f t="shared" si="63"/>
        <v>1.2081746655641992</v>
      </c>
      <c r="R236" s="85">
        <f t="shared" si="64"/>
        <v>124.72791918878494</v>
      </c>
      <c r="S236" s="69">
        <v>0</v>
      </c>
      <c r="T236" s="132">
        <f t="shared" si="65"/>
        <v>26.1764051328615</v>
      </c>
      <c r="U236" s="57">
        <f t="shared" si="76"/>
        <v>1</v>
      </c>
      <c r="V236" s="69">
        <f t="shared" si="66"/>
        <v>1</v>
      </c>
      <c r="W236" s="69">
        <f t="shared" si="67"/>
        <v>1</v>
      </c>
      <c r="X236" s="67">
        <f t="shared" si="77"/>
        <v>1</v>
      </c>
      <c r="Y236" s="68">
        <f t="shared" si="78"/>
        <v>28.3</v>
      </c>
      <c r="Z236" s="68">
        <f t="shared" si="79"/>
        <v>0</v>
      </c>
      <c r="AA236" s="68">
        <f t="shared" si="80"/>
        <v>9999</v>
      </c>
      <c r="AB236" s="117" t="str">
        <f t="shared" si="81"/>
        <v/>
      </c>
      <c r="AC236" s="117" t="str">
        <f t="shared" si="85"/>
        <v/>
      </c>
      <c r="AD236" s="117" t="str">
        <f t="shared" si="86"/>
        <v/>
      </c>
      <c r="AE236" s="117" t="str">
        <f t="shared" si="87"/>
        <v/>
      </c>
      <c r="AF236" s="117" t="str">
        <f t="shared" si="88"/>
        <v/>
      </c>
      <c r="AG236" s="133" t="str">
        <f t="shared" si="88"/>
        <v/>
      </c>
      <c r="AH236" s="117" t="str">
        <f t="shared" si="82"/>
        <v/>
      </c>
      <c r="AI236" s="117" t="str">
        <f t="shared" si="68"/>
        <v/>
      </c>
      <c r="AJ236" s="117" t="str">
        <f t="shared" si="69"/>
        <v/>
      </c>
      <c r="AK236" s="117" t="str">
        <f t="shared" si="70"/>
        <v/>
      </c>
      <c r="AL236" s="117" t="str">
        <f t="shared" si="71"/>
        <v/>
      </c>
      <c r="AM236" s="117" t="str">
        <f t="shared" si="83"/>
        <v/>
      </c>
      <c r="AN236" s="117" t="str">
        <f t="shared" si="84"/>
        <v/>
      </c>
      <c r="AO236" s="117" t="str">
        <f t="shared" si="72"/>
        <v/>
      </c>
      <c r="AP236" s="117" t="str">
        <f t="shared" si="73"/>
        <v/>
      </c>
      <c r="AQ236" s="117" t="str">
        <f t="shared" si="74"/>
        <v/>
      </c>
      <c r="AR236" s="133" t="str">
        <f t="shared" si="75"/>
        <v/>
      </c>
      <c r="AS236" s="69"/>
      <c r="AT236" s="69"/>
      <c r="AU236" s="69"/>
      <c r="AV236" s="65"/>
      <c r="AW236" s="65"/>
      <c r="AX236" s="65"/>
      <c r="AY236" s="65"/>
    </row>
    <row r="237" spans="1:51" x14ac:dyDescent="0.25">
      <c r="A237" s="2"/>
      <c r="B237" s="63">
        <v>89</v>
      </c>
      <c r="C237" s="55" t="s">
        <v>217</v>
      </c>
      <c r="D237" s="125">
        <v>185</v>
      </c>
      <c r="E237" s="125">
        <v>547</v>
      </c>
      <c r="F237" s="125">
        <v>1500</v>
      </c>
      <c r="G237" s="125">
        <v>29</v>
      </c>
      <c r="H237" s="125">
        <v>320</v>
      </c>
      <c r="I237" s="126">
        <v>6</v>
      </c>
      <c r="J237" s="85">
        <f t="shared" si="56"/>
        <v>154.53315450037746</v>
      </c>
      <c r="K237" s="85">
        <f t="shared" si="57"/>
        <v>155.74132916594166</v>
      </c>
      <c r="L237" s="85">
        <f t="shared" si="58"/>
        <v>1.2081746655641992</v>
      </c>
      <c r="M237" s="85">
        <f t="shared" si="59"/>
        <v>155.74132916594166</v>
      </c>
      <c r="N237" s="85">
        <f t="shared" si="60"/>
        <v>10.870648099498823</v>
      </c>
      <c r="O237" s="85">
        <f t="shared" si="61"/>
        <v>143.66250640087864</v>
      </c>
      <c r="P237" s="85">
        <f t="shared" si="62"/>
        <v>155.74132916594166</v>
      </c>
      <c r="Q237" s="85">
        <f t="shared" si="63"/>
        <v>1.2081746655641992</v>
      </c>
      <c r="R237" s="85">
        <f t="shared" si="64"/>
        <v>155.74132916594166</v>
      </c>
      <c r="S237" s="69">
        <v>0</v>
      </c>
      <c r="T237" s="132">
        <f t="shared" si="65"/>
        <v>31.849124458462445</v>
      </c>
      <c r="U237" s="57">
        <f t="shared" si="76"/>
        <v>1</v>
      </c>
      <c r="V237" s="69">
        <f t="shared" si="66"/>
        <v>0</v>
      </c>
      <c r="W237" s="69">
        <f t="shared" si="67"/>
        <v>1</v>
      </c>
      <c r="X237" s="67">
        <f t="shared" si="77"/>
        <v>1</v>
      </c>
      <c r="Y237" s="68">
        <f t="shared" si="78"/>
        <v>9999</v>
      </c>
      <c r="Z237" s="68">
        <f t="shared" si="79"/>
        <v>0</v>
      </c>
      <c r="AA237" s="68">
        <f t="shared" si="80"/>
        <v>9999</v>
      </c>
      <c r="AB237" s="117" t="str">
        <f t="shared" si="81"/>
        <v/>
      </c>
      <c r="AC237" s="117" t="str">
        <f t="shared" si="85"/>
        <v/>
      </c>
      <c r="AD237" s="117" t="str">
        <f t="shared" si="86"/>
        <v/>
      </c>
      <c r="AE237" s="117" t="str">
        <f t="shared" si="87"/>
        <v/>
      </c>
      <c r="AF237" s="117" t="str">
        <f t="shared" si="88"/>
        <v/>
      </c>
      <c r="AG237" s="133" t="str">
        <f t="shared" si="88"/>
        <v/>
      </c>
      <c r="AH237" s="117" t="str">
        <f t="shared" si="82"/>
        <v/>
      </c>
      <c r="AI237" s="117" t="str">
        <f t="shared" si="68"/>
        <v/>
      </c>
      <c r="AJ237" s="117" t="str">
        <f t="shared" si="69"/>
        <v/>
      </c>
      <c r="AK237" s="117" t="str">
        <f t="shared" si="70"/>
        <v/>
      </c>
      <c r="AL237" s="117" t="str">
        <f t="shared" si="71"/>
        <v/>
      </c>
      <c r="AM237" s="117" t="str">
        <f t="shared" si="83"/>
        <v/>
      </c>
      <c r="AN237" s="117" t="str">
        <f t="shared" si="84"/>
        <v/>
      </c>
      <c r="AO237" s="117" t="str">
        <f t="shared" si="72"/>
        <v/>
      </c>
      <c r="AP237" s="117" t="str">
        <f t="shared" si="73"/>
        <v/>
      </c>
      <c r="AQ237" s="117" t="str">
        <f t="shared" si="74"/>
        <v/>
      </c>
      <c r="AR237" s="133" t="str">
        <f t="shared" si="75"/>
        <v/>
      </c>
      <c r="AS237" s="69"/>
      <c r="AT237" s="69"/>
      <c r="AU237" s="69"/>
      <c r="AV237" s="65"/>
      <c r="AW237" s="65"/>
      <c r="AX237" s="65"/>
      <c r="AY237" s="65"/>
    </row>
    <row r="238" spans="1:51" x14ac:dyDescent="0.25">
      <c r="A238" s="2"/>
      <c r="B238" s="63">
        <v>90</v>
      </c>
      <c r="C238" s="55" t="s">
        <v>215</v>
      </c>
      <c r="D238" s="69">
        <v>155</v>
      </c>
      <c r="E238" s="69">
        <v>664</v>
      </c>
      <c r="F238" s="69">
        <v>2000</v>
      </c>
      <c r="G238" s="69">
        <v>32</v>
      </c>
      <c r="H238" s="69">
        <v>380</v>
      </c>
      <c r="I238" s="67">
        <v>25</v>
      </c>
      <c r="J238" s="85">
        <f t="shared" si="56"/>
        <v>185.54656447753422</v>
      </c>
      <c r="K238" s="85">
        <f t="shared" si="57"/>
        <v>186.75473914309842</v>
      </c>
      <c r="L238" s="85">
        <f t="shared" si="58"/>
        <v>1.2081746655641992</v>
      </c>
      <c r="M238" s="85">
        <f t="shared" si="59"/>
        <v>186.75473914309842</v>
      </c>
      <c r="N238" s="85">
        <f t="shared" si="60"/>
        <v>10.870648099498823</v>
      </c>
      <c r="O238" s="85">
        <f t="shared" si="61"/>
        <v>174.6759163780354</v>
      </c>
      <c r="P238" s="85">
        <f t="shared" si="62"/>
        <v>186.75473914309842</v>
      </c>
      <c r="Q238" s="85">
        <f t="shared" si="63"/>
        <v>1.2081746655641992</v>
      </c>
      <c r="R238" s="85">
        <f t="shared" si="64"/>
        <v>186.75473914309842</v>
      </c>
      <c r="S238" s="69">
        <v>0</v>
      </c>
      <c r="T238" s="132">
        <f t="shared" si="65"/>
        <v>37.634351260642099</v>
      </c>
      <c r="U238" s="57">
        <f t="shared" si="76"/>
        <v>1</v>
      </c>
      <c r="V238" s="69">
        <f t="shared" si="66"/>
        <v>0</v>
      </c>
      <c r="W238" s="69">
        <f t="shared" si="67"/>
        <v>1</v>
      </c>
      <c r="X238" s="67">
        <f t="shared" si="77"/>
        <v>1</v>
      </c>
      <c r="Y238" s="68">
        <f t="shared" si="78"/>
        <v>9999</v>
      </c>
      <c r="Z238" s="68">
        <f t="shared" si="79"/>
        <v>0</v>
      </c>
      <c r="AA238" s="68">
        <f t="shared" si="80"/>
        <v>9999</v>
      </c>
      <c r="AB238" s="117" t="str">
        <f t="shared" si="81"/>
        <v/>
      </c>
      <c r="AC238" s="117" t="str">
        <f t="shared" si="85"/>
        <v/>
      </c>
      <c r="AD238" s="117" t="str">
        <f t="shared" si="86"/>
        <v/>
      </c>
      <c r="AE238" s="117" t="str">
        <f t="shared" si="87"/>
        <v/>
      </c>
      <c r="AF238" s="117" t="str">
        <f t="shared" si="88"/>
        <v/>
      </c>
      <c r="AG238" s="133" t="str">
        <f t="shared" si="88"/>
        <v/>
      </c>
      <c r="AH238" s="117" t="str">
        <f t="shared" si="82"/>
        <v/>
      </c>
      <c r="AI238" s="117" t="str">
        <f t="shared" si="68"/>
        <v/>
      </c>
      <c r="AJ238" s="117" t="str">
        <f t="shared" si="69"/>
        <v/>
      </c>
      <c r="AK238" s="117" t="str">
        <f t="shared" si="70"/>
        <v/>
      </c>
      <c r="AL238" s="117" t="str">
        <f t="shared" si="71"/>
        <v/>
      </c>
      <c r="AM238" s="117" t="str">
        <f t="shared" si="83"/>
        <v/>
      </c>
      <c r="AN238" s="117" t="str">
        <f t="shared" si="84"/>
        <v/>
      </c>
      <c r="AO238" s="117" t="str">
        <f t="shared" si="72"/>
        <v/>
      </c>
      <c r="AP238" s="117" t="str">
        <f t="shared" si="73"/>
        <v/>
      </c>
      <c r="AQ238" s="117" t="str">
        <f t="shared" si="74"/>
        <v/>
      </c>
      <c r="AR238" s="133" t="str">
        <f t="shared" si="75"/>
        <v/>
      </c>
      <c r="AS238" s="69"/>
      <c r="AT238" s="69"/>
      <c r="AU238" s="69"/>
      <c r="AV238" s="65"/>
      <c r="AW238" s="65"/>
      <c r="AX238" s="65"/>
      <c r="AY238" s="65"/>
    </row>
    <row r="239" spans="1:51" x14ac:dyDescent="0.25">
      <c r="A239" s="2"/>
      <c r="B239" s="63">
        <v>91</v>
      </c>
      <c r="C239" s="55" t="s">
        <v>218</v>
      </c>
      <c r="D239" s="125">
        <v>109</v>
      </c>
      <c r="E239" s="125">
        <v>260</v>
      </c>
      <c r="F239" s="125">
        <v>3000</v>
      </c>
      <c r="G239" s="125">
        <v>34</v>
      </c>
      <c r="H239" s="125">
        <v>220</v>
      </c>
      <c r="I239" s="126">
        <v>1.5</v>
      </c>
      <c r="J239" s="85">
        <f t="shared" si="56"/>
        <v>78.457524898292149</v>
      </c>
      <c r="K239" s="85">
        <f t="shared" si="57"/>
        <v>79.66569956385635</v>
      </c>
      <c r="L239" s="85">
        <f t="shared" si="58"/>
        <v>1.2081746655641992</v>
      </c>
      <c r="M239" s="85">
        <f t="shared" si="59"/>
        <v>79.66569956385635</v>
      </c>
      <c r="N239" s="85">
        <f t="shared" si="60"/>
        <v>10.870648099498823</v>
      </c>
      <c r="O239" s="85">
        <f t="shared" si="61"/>
        <v>67.586876798793327</v>
      </c>
      <c r="P239" s="85">
        <f t="shared" si="62"/>
        <v>79.66569956385635</v>
      </c>
      <c r="Q239" s="85">
        <f t="shared" si="63"/>
        <v>1.2081746655641992</v>
      </c>
      <c r="R239" s="85">
        <f t="shared" si="64"/>
        <v>79.66569956385635</v>
      </c>
      <c r="S239" s="69">
        <v>0</v>
      </c>
      <c r="T239" s="132">
        <f t="shared" si="65"/>
        <v>18.349298808053774</v>
      </c>
      <c r="U239" s="57">
        <f t="shared" si="76"/>
        <v>1</v>
      </c>
      <c r="V239" s="69">
        <f t="shared" si="66"/>
        <v>1</v>
      </c>
      <c r="W239" s="69">
        <f t="shared" si="67"/>
        <v>1</v>
      </c>
      <c r="X239" s="67">
        <f t="shared" si="77"/>
        <v>1</v>
      </c>
      <c r="Y239" s="68">
        <f t="shared" si="78"/>
        <v>34</v>
      </c>
      <c r="Z239" s="68">
        <f t="shared" si="79"/>
        <v>0</v>
      </c>
      <c r="AA239" s="68">
        <f t="shared" si="80"/>
        <v>9999</v>
      </c>
      <c r="AB239" s="117" t="str">
        <f t="shared" si="81"/>
        <v/>
      </c>
      <c r="AC239" s="117" t="str">
        <f t="shared" si="85"/>
        <v/>
      </c>
      <c r="AD239" s="117" t="str">
        <f t="shared" si="86"/>
        <v/>
      </c>
      <c r="AE239" s="117" t="str">
        <f t="shared" si="87"/>
        <v/>
      </c>
      <c r="AF239" s="117" t="str">
        <f t="shared" si="88"/>
        <v/>
      </c>
      <c r="AG239" s="133" t="str">
        <f t="shared" si="88"/>
        <v/>
      </c>
      <c r="AH239" s="117" t="str">
        <f t="shared" si="82"/>
        <v/>
      </c>
      <c r="AI239" s="117" t="str">
        <f t="shared" si="68"/>
        <v/>
      </c>
      <c r="AJ239" s="117" t="str">
        <f t="shared" si="69"/>
        <v/>
      </c>
      <c r="AK239" s="117" t="str">
        <f t="shared" si="70"/>
        <v/>
      </c>
      <c r="AL239" s="117" t="str">
        <f t="shared" si="71"/>
        <v/>
      </c>
      <c r="AM239" s="117" t="str">
        <f t="shared" si="83"/>
        <v/>
      </c>
      <c r="AN239" s="117" t="str">
        <f t="shared" si="84"/>
        <v/>
      </c>
      <c r="AO239" s="117" t="str">
        <f t="shared" si="72"/>
        <v/>
      </c>
      <c r="AP239" s="117" t="str">
        <f t="shared" si="73"/>
        <v/>
      </c>
      <c r="AQ239" s="117" t="str">
        <f t="shared" si="74"/>
        <v/>
      </c>
      <c r="AR239" s="133" t="str">
        <f t="shared" si="75"/>
        <v/>
      </c>
      <c r="AS239" s="69"/>
      <c r="AT239" s="69"/>
      <c r="AU239" s="69"/>
      <c r="AV239" s="65"/>
      <c r="AW239" s="65"/>
      <c r="AX239" s="65"/>
      <c r="AY239" s="65"/>
    </row>
    <row r="240" spans="1:51" x14ac:dyDescent="0.25">
      <c r="A240" s="2"/>
      <c r="B240" s="63">
        <v>92</v>
      </c>
      <c r="C240" s="55" t="s">
        <v>219</v>
      </c>
      <c r="D240" s="125">
        <v>110</v>
      </c>
      <c r="E240" s="125">
        <v>547</v>
      </c>
      <c r="F240" s="125">
        <v>3000</v>
      </c>
      <c r="G240" s="125">
        <v>35</v>
      </c>
      <c r="H240" s="125">
        <v>316</v>
      </c>
      <c r="I240" s="126">
        <v>25</v>
      </c>
      <c r="J240" s="85">
        <f t="shared" si="56"/>
        <v>154.53315450037746</v>
      </c>
      <c r="K240" s="85">
        <f t="shared" si="57"/>
        <v>155.74132916594166</v>
      </c>
      <c r="L240" s="85">
        <f t="shared" si="58"/>
        <v>1.2081746655641992</v>
      </c>
      <c r="M240" s="85">
        <f t="shared" si="59"/>
        <v>155.74132916594166</v>
      </c>
      <c r="N240" s="85">
        <f t="shared" si="60"/>
        <v>10.870648099498823</v>
      </c>
      <c r="O240" s="85">
        <f t="shared" si="61"/>
        <v>143.66250640087864</v>
      </c>
      <c r="P240" s="85">
        <f t="shared" si="62"/>
        <v>155.74132916594166</v>
      </c>
      <c r="Q240" s="85">
        <f t="shared" si="63"/>
        <v>1.2081746655641992</v>
      </c>
      <c r="R240" s="85">
        <f t="shared" si="64"/>
        <v>155.74132916594166</v>
      </c>
      <c r="S240" s="69">
        <v>0</v>
      </c>
      <c r="T240" s="132">
        <f t="shared" si="65"/>
        <v>31.849124458462445</v>
      </c>
      <c r="U240" s="57">
        <f t="shared" si="76"/>
        <v>1</v>
      </c>
      <c r="V240" s="69">
        <f t="shared" si="66"/>
        <v>1</v>
      </c>
      <c r="W240" s="69">
        <f t="shared" si="67"/>
        <v>1</v>
      </c>
      <c r="X240" s="67">
        <f t="shared" si="77"/>
        <v>1</v>
      </c>
      <c r="Y240" s="68">
        <f t="shared" si="78"/>
        <v>35</v>
      </c>
      <c r="Z240" s="68">
        <f t="shared" si="79"/>
        <v>0</v>
      </c>
      <c r="AA240" s="68">
        <f t="shared" si="80"/>
        <v>9999</v>
      </c>
      <c r="AB240" s="117" t="str">
        <f t="shared" si="81"/>
        <v/>
      </c>
      <c r="AC240" s="117" t="str">
        <f t="shared" si="85"/>
        <v/>
      </c>
      <c r="AD240" s="117" t="str">
        <f t="shared" si="86"/>
        <v/>
      </c>
      <c r="AE240" s="117" t="str">
        <f t="shared" si="87"/>
        <v/>
      </c>
      <c r="AF240" s="117" t="str">
        <f t="shared" si="88"/>
        <v/>
      </c>
      <c r="AG240" s="133" t="str">
        <f t="shared" si="88"/>
        <v/>
      </c>
      <c r="AH240" s="117" t="str">
        <f t="shared" si="82"/>
        <v/>
      </c>
      <c r="AI240" s="117" t="str">
        <f t="shared" si="68"/>
        <v/>
      </c>
      <c r="AJ240" s="117" t="str">
        <f t="shared" si="69"/>
        <v/>
      </c>
      <c r="AK240" s="117" t="str">
        <f t="shared" si="70"/>
        <v/>
      </c>
      <c r="AL240" s="117" t="str">
        <f t="shared" si="71"/>
        <v/>
      </c>
      <c r="AM240" s="117" t="str">
        <f t="shared" si="83"/>
        <v/>
      </c>
      <c r="AN240" s="117" t="str">
        <f t="shared" si="84"/>
        <v/>
      </c>
      <c r="AO240" s="117" t="str">
        <f t="shared" si="72"/>
        <v/>
      </c>
      <c r="AP240" s="117" t="str">
        <f t="shared" si="73"/>
        <v/>
      </c>
      <c r="AQ240" s="117" t="str">
        <f t="shared" si="74"/>
        <v/>
      </c>
      <c r="AR240" s="133" t="str">
        <f t="shared" si="75"/>
        <v/>
      </c>
      <c r="AS240" s="69"/>
      <c r="AT240" s="69"/>
      <c r="AU240" s="69"/>
      <c r="AV240" s="65"/>
      <c r="AW240" s="65"/>
      <c r="AX240" s="65"/>
      <c r="AY240" s="65"/>
    </row>
    <row r="241" spans="1:51" x14ac:dyDescent="0.25">
      <c r="A241" s="2"/>
      <c r="B241" s="63">
        <v>93</v>
      </c>
      <c r="C241" s="55" t="s">
        <v>214</v>
      </c>
      <c r="D241" s="69">
        <v>135</v>
      </c>
      <c r="E241" s="69">
        <v>43</v>
      </c>
      <c r="F241" s="69">
        <v>2500</v>
      </c>
      <c r="G241" s="69">
        <v>35.299999999999997</v>
      </c>
      <c r="H241" s="69">
        <v>250</v>
      </c>
      <c r="I241" s="67">
        <v>6</v>
      </c>
      <c r="J241" s="85">
        <f t="shared" si="56"/>
        <v>20.936926906471523</v>
      </c>
      <c r="K241" s="85">
        <f t="shared" si="57"/>
        <v>22.145101572035724</v>
      </c>
      <c r="L241" s="85">
        <f t="shared" si="58"/>
        <v>1.2081746655641992</v>
      </c>
      <c r="M241" s="85">
        <f t="shared" si="59"/>
        <v>22.145101572035724</v>
      </c>
      <c r="N241" s="85">
        <f t="shared" si="60"/>
        <v>10.870648099498823</v>
      </c>
      <c r="O241" s="85">
        <f t="shared" si="61"/>
        <v>10.066278806972701</v>
      </c>
      <c r="P241" s="85">
        <f t="shared" si="62"/>
        <v>22.145101572035724</v>
      </c>
      <c r="Q241" s="85">
        <f t="shared" si="63"/>
        <v>1.2081746655641992</v>
      </c>
      <c r="R241" s="85">
        <f t="shared" si="64"/>
        <v>22.145101572035724</v>
      </c>
      <c r="S241" s="69">
        <v>0</v>
      </c>
      <c r="T241" s="132">
        <f t="shared" si="65"/>
        <v>10.73264494806407</v>
      </c>
      <c r="U241" s="57">
        <f t="shared" si="76"/>
        <v>1</v>
      </c>
      <c r="V241" s="69">
        <f t="shared" si="66"/>
        <v>0</v>
      </c>
      <c r="W241" s="69">
        <f t="shared" si="67"/>
        <v>1</v>
      </c>
      <c r="X241" s="67">
        <f t="shared" si="77"/>
        <v>1</v>
      </c>
      <c r="Y241" s="68">
        <f t="shared" si="78"/>
        <v>9999</v>
      </c>
      <c r="Z241" s="68">
        <f t="shared" si="79"/>
        <v>0</v>
      </c>
      <c r="AA241" s="68">
        <f t="shared" si="80"/>
        <v>9999</v>
      </c>
      <c r="AB241" s="117" t="str">
        <f t="shared" si="81"/>
        <v/>
      </c>
      <c r="AC241" s="117" t="str">
        <f t="shared" si="85"/>
        <v/>
      </c>
      <c r="AD241" s="117" t="str">
        <f t="shared" si="86"/>
        <v/>
      </c>
      <c r="AE241" s="117" t="str">
        <f t="shared" si="87"/>
        <v/>
      </c>
      <c r="AF241" s="117" t="str">
        <f t="shared" si="88"/>
        <v/>
      </c>
      <c r="AG241" s="133" t="str">
        <f t="shared" si="88"/>
        <v/>
      </c>
      <c r="AH241" s="117" t="str">
        <f t="shared" si="82"/>
        <v/>
      </c>
      <c r="AI241" s="117" t="str">
        <f t="shared" si="68"/>
        <v/>
      </c>
      <c r="AJ241" s="117" t="str">
        <f t="shared" si="69"/>
        <v/>
      </c>
      <c r="AK241" s="117" t="str">
        <f t="shared" si="70"/>
        <v/>
      </c>
      <c r="AL241" s="117" t="str">
        <f t="shared" si="71"/>
        <v/>
      </c>
      <c r="AM241" s="117" t="str">
        <f t="shared" si="83"/>
        <v/>
      </c>
      <c r="AN241" s="117" t="str">
        <f t="shared" si="84"/>
        <v/>
      </c>
      <c r="AO241" s="117" t="str">
        <f t="shared" si="72"/>
        <v/>
      </c>
      <c r="AP241" s="117" t="str">
        <f t="shared" si="73"/>
        <v/>
      </c>
      <c r="AQ241" s="117" t="str">
        <f t="shared" si="74"/>
        <v/>
      </c>
      <c r="AR241" s="133" t="str">
        <f t="shared" si="75"/>
        <v/>
      </c>
      <c r="AS241" s="69"/>
      <c r="AT241" s="69"/>
      <c r="AU241" s="69"/>
      <c r="AV241" s="65"/>
      <c r="AW241" s="65"/>
      <c r="AX241" s="65"/>
      <c r="AY241" s="65"/>
    </row>
    <row r="242" spans="1:51" x14ac:dyDescent="0.25">
      <c r="A242" s="2"/>
      <c r="B242" s="63">
        <v>94</v>
      </c>
      <c r="C242" s="55" t="s">
        <v>220</v>
      </c>
      <c r="D242" s="125">
        <v>230</v>
      </c>
      <c r="E242" s="125">
        <v>664</v>
      </c>
      <c r="F242" s="125">
        <v>1500</v>
      </c>
      <c r="G242" s="125">
        <v>36.1</v>
      </c>
      <c r="H242" s="125">
        <v>390</v>
      </c>
      <c r="I242" s="126">
        <v>6</v>
      </c>
      <c r="J242" s="85">
        <f t="shared" si="56"/>
        <v>185.54656447753422</v>
      </c>
      <c r="K242" s="85">
        <f t="shared" si="57"/>
        <v>186.75473914309842</v>
      </c>
      <c r="L242" s="85">
        <f t="shared" si="58"/>
        <v>1.2081746655641992</v>
      </c>
      <c r="M242" s="85">
        <f t="shared" si="59"/>
        <v>186.75473914309842</v>
      </c>
      <c r="N242" s="85">
        <f t="shared" si="60"/>
        <v>10.870648099498823</v>
      </c>
      <c r="O242" s="85">
        <f t="shared" si="61"/>
        <v>174.6759163780354</v>
      </c>
      <c r="P242" s="85">
        <f t="shared" si="62"/>
        <v>186.75473914309842</v>
      </c>
      <c r="Q242" s="85">
        <f t="shared" si="63"/>
        <v>1.2081746655641992</v>
      </c>
      <c r="R242" s="85">
        <f t="shared" si="64"/>
        <v>186.75473914309842</v>
      </c>
      <c r="S242" s="69">
        <v>0</v>
      </c>
      <c r="T242" s="132">
        <f t="shared" si="65"/>
        <v>37.634351260642099</v>
      </c>
      <c r="U242" s="57">
        <f t="shared" si="76"/>
        <v>1</v>
      </c>
      <c r="V242" s="69">
        <f t="shared" si="66"/>
        <v>0</v>
      </c>
      <c r="W242" s="69">
        <f t="shared" si="67"/>
        <v>1</v>
      </c>
      <c r="X242" s="67">
        <f t="shared" si="77"/>
        <v>1</v>
      </c>
      <c r="Y242" s="68">
        <f t="shared" si="78"/>
        <v>9999</v>
      </c>
      <c r="Z242" s="68">
        <f t="shared" si="79"/>
        <v>0</v>
      </c>
      <c r="AA242" s="68">
        <f t="shared" si="80"/>
        <v>9999</v>
      </c>
      <c r="AB242" s="117" t="str">
        <f t="shared" si="81"/>
        <v/>
      </c>
      <c r="AC242" s="117" t="str">
        <f t="shared" si="85"/>
        <v/>
      </c>
      <c r="AD242" s="117" t="str">
        <f t="shared" si="86"/>
        <v/>
      </c>
      <c r="AE242" s="117" t="str">
        <f t="shared" si="87"/>
        <v/>
      </c>
      <c r="AF242" s="117" t="str">
        <f t="shared" si="88"/>
        <v/>
      </c>
      <c r="AG242" s="133" t="str">
        <f t="shared" si="88"/>
        <v/>
      </c>
      <c r="AH242" s="117" t="str">
        <f t="shared" si="82"/>
        <v/>
      </c>
      <c r="AI242" s="117" t="str">
        <f t="shared" si="68"/>
        <v/>
      </c>
      <c r="AJ242" s="117" t="str">
        <f t="shared" si="69"/>
        <v/>
      </c>
      <c r="AK242" s="117" t="str">
        <f t="shared" si="70"/>
        <v/>
      </c>
      <c r="AL242" s="117" t="str">
        <f t="shared" si="71"/>
        <v/>
      </c>
      <c r="AM242" s="117" t="str">
        <f t="shared" si="83"/>
        <v/>
      </c>
      <c r="AN242" s="117" t="str">
        <f t="shared" si="84"/>
        <v/>
      </c>
      <c r="AO242" s="117" t="str">
        <f t="shared" si="72"/>
        <v/>
      </c>
      <c r="AP242" s="117" t="str">
        <f t="shared" si="73"/>
        <v/>
      </c>
      <c r="AQ242" s="117" t="str">
        <f t="shared" si="74"/>
        <v/>
      </c>
      <c r="AR242" s="133" t="str">
        <f t="shared" si="75"/>
        <v/>
      </c>
      <c r="AS242" s="69"/>
      <c r="AT242" s="69"/>
      <c r="AU242" s="69"/>
      <c r="AV242" s="65"/>
      <c r="AW242" s="65"/>
      <c r="AX242" s="65"/>
      <c r="AY242" s="65"/>
    </row>
    <row r="243" spans="1:51" x14ac:dyDescent="0.25">
      <c r="A243" s="2"/>
      <c r="B243" s="63">
        <v>95</v>
      </c>
      <c r="C243" s="55" t="s">
        <v>221</v>
      </c>
      <c r="D243" s="125">
        <v>290</v>
      </c>
      <c r="E243" s="125">
        <v>845</v>
      </c>
      <c r="F243" s="125">
        <v>1500</v>
      </c>
      <c r="G243" s="125">
        <v>45.5</v>
      </c>
      <c r="H243" s="125">
        <v>500</v>
      </c>
      <c r="I243" s="126">
        <v>6</v>
      </c>
      <c r="J243" s="85">
        <f t="shared" si="56"/>
        <v>233.52457478407587</v>
      </c>
      <c r="K243" s="85">
        <f t="shared" si="57"/>
        <v>234.73274944964007</v>
      </c>
      <c r="L243" s="85">
        <f t="shared" si="58"/>
        <v>1.2081746655641992</v>
      </c>
      <c r="M243" s="85">
        <f t="shared" si="59"/>
        <v>234.73274944964007</v>
      </c>
      <c r="N243" s="85">
        <f t="shared" si="60"/>
        <v>10.870648099498823</v>
      </c>
      <c r="O243" s="85">
        <f t="shared" si="61"/>
        <v>222.65392668457704</v>
      </c>
      <c r="P243" s="85">
        <f t="shared" si="62"/>
        <v>234.73274944964007</v>
      </c>
      <c r="Q243" s="85">
        <f t="shared" si="63"/>
        <v>1.2081746655641992</v>
      </c>
      <c r="R243" s="85">
        <f t="shared" si="64"/>
        <v>234.73274944964007</v>
      </c>
      <c r="S243" s="69">
        <v>0</v>
      </c>
      <c r="T243" s="132">
        <f t="shared" si="65"/>
        <v>46.708264313947836</v>
      </c>
      <c r="U243" s="57">
        <f t="shared" si="76"/>
        <v>1</v>
      </c>
      <c r="V243" s="69">
        <f t="shared" si="66"/>
        <v>0</v>
      </c>
      <c r="W243" s="69">
        <f t="shared" si="67"/>
        <v>1</v>
      </c>
      <c r="X243" s="67">
        <f t="shared" si="77"/>
        <v>1</v>
      </c>
      <c r="Y243" s="68">
        <f t="shared" si="78"/>
        <v>9999</v>
      </c>
      <c r="Z243" s="68">
        <f t="shared" si="79"/>
        <v>0</v>
      </c>
      <c r="AA243" s="68">
        <f t="shared" si="80"/>
        <v>9999</v>
      </c>
      <c r="AB243" s="117" t="str">
        <f t="shared" si="81"/>
        <v/>
      </c>
      <c r="AC243" s="117" t="str">
        <f t="shared" si="85"/>
        <v/>
      </c>
      <c r="AD243" s="117" t="str">
        <f t="shared" si="86"/>
        <v/>
      </c>
      <c r="AE243" s="117" t="str">
        <f t="shared" si="87"/>
        <v/>
      </c>
      <c r="AF243" s="117" t="str">
        <f t="shared" si="88"/>
        <v/>
      </c>
      <c r="AG243" s="133" t="str">
        <f t="shared" si="88"/>
        <v/>
      </c>
      <c r="AH243" s="117" t="str">
        <f t="shared" si="82"/>
        <v/>
      </c>
      <c r="AI243" s="117" t="str">
        <f t="shared" si="68"/>
        <v/>
      </c>
      <c r="AJ243" s="117" t="str">
        <f t="shared" si="69"/>
        <v/>
      </c>
      <c r="AK243" s="117" t="str">
        <f t="shared" si="70"/>
        <v/>
      </c>
      <c r="AL243" s="117" t="str">
        <f t="shared" si="71"/>
        <v/>
      </c>
      <c r="AM243" s="117" t="str">
        <f t="shared" si="83"/>
        <v/>
      </c>
      <c r="AN243" s="117" t="str">
        <f t="shared" si="84"/>
        <v/>
      </c>
      <c r="AO243" s="117" t="str">
        <f t="shared" si="72"/>
        <v/>
      </c>
      <c r="AP243" s="117" t="str">
        <f t="shared" si="73"/>
        <v/>
      </c>
      <c r="AQ243" s="117" t="str">
        <f t="shared" si="74"/>
        <v/>
      </c>
      <c r="AR243" s="133" t="str">
        <f t="shared" si="75"/>
        <v/>
      </c>
      <c r="AS243" s="69"/>
      <c r="AT243" s="69"/>
      <c r="AU243" s="69"/>
      <c r="AV243" s="65"/>
      <c r="AW243" s="65"/>
      <c r="AX243" s="65"/>
      <c r="AY243" s="65"/>
    </row>
    <row r="244" spans="1:51" x14ac:dyDescent="0.25">
      <c r="A244" s="2"/>
      <c r="B244" s="63">
        <v>96</v>
      </c>
      <c r="C244" s="55" t="s">
        <v>222</v>
      </c>
      <c r="D244" s="125">
        <v>145</v>
      </c>
      <c r="E244" s="125">
        <v>664</v>
      </c>
      <c r="F244" s="125">
        <v>3000</v>
      </c>
      <c r="G244" s="125">
        <v>46</v>
      </c>
      <c r="H244" s="125">
        <v>380</v>
      </c>
      <c r="I244" s="126">
        <v>25</v>
      </c>
      <c r="J244" s="85">
        <f t="shared" si="56"/>
        <v>185.54656447753422</v>
      </c>
      <c r="K244" s="85">
        <f t="shared" si="57"/>
        <v>186.75473914309842</v>
      </c>
      <c r="L244" s="85">
        <f t="shared" si="58"/>
        <v>1.2081746655641992</v>
      </c>
      <c r="M244" s="85">
        <f t="shared" si="59"/>
        <v>186.75473914309842</v>
      </c>
      <c r="N244" s="85">
        <f t="shared" si="60"/>
        <v>10.870648099498823</v>
      </c>
      <c r="O244" s="85">
        <f t="shared" si="61"/>
        <v>174.6759163780354</v>
      </c>
      <c r="P244" s="85">
        <f t="shared" si="62"/>
        <v>186.75473914309842</v>
      </c>
      <c r="Q244" s="85">
        <f t="shared" si="63"/>
        <v>1.2081746655641992</v>
      </c>
      <c r="R244" s="85">
        <f t="shared" si="64"/>
        <v>186.75473914309842</v>
      </c>
      <c r="S244" s="69">
        <v>0</v>
      </c>
      <c r="T244" s="132">
        <f t="shared" si="65"/>
        <v>37.634351260642099</v>
      </c>
      <c r="U244" s="57">
        <f t="shared" si="76"/>
        <v>1</v>
      </c>
      <c r="V244" s="69">
        <f t="shared" si="66"/>
        <v>1</v>
      </c>
      <c r="W244" s="69">
        <f t="shared" si="67"/>
        <v>1</v>
      </c>
      <c r="X244" s="67">
        <f t="shared" si="77"/>
        <v>1</v>
      </c>
      <c r="Y244" s="68">
        <f t="shared" si="78"/>
        <v>46</v>
      </c>
      <c r="Z244" s="68">
        <f t="shared" si="79"/>
        <v>0</v>
      </c>
      <c r="AA244" s="68">
        <f t="shared" si="80"/>
        <v>9999</v>
      </c>
      <c r="AB244" s="117" t="str">
        <f t="shared" si="81"/>
        <v/>
      </c>
      <c r="AC244" s="117" t="str">
        <f t="shared" si="85"/>
        <v/>
      </c>
      <c r="AD244" s="117" t="str">
        <f t="shared" si="86"/>
        <v/>
      </c>
      <c r="AE244" s="117" t="str">
        <f t="shared" si="87"/>
        <v/>
      </c>
      <c r="AF244" s="117" t="str">
        <f t="shared" si="88"/>
        <v/>
      </c>
      <c r="AG244" s="133" t="str">
        <f t="shared" si="88"/>
        <v/>
      </c>
      <c r="AH244" s="117" t="str">
        <f t="shared" si="82"/>
        <v/>
      </c>
      <c r="AI244" s="117" t="str">
        <f t="shared" si="68"/>
        <v/>
      </c>
      <c r="AJ244" s="117" t="str">
        <f t="shared" si="69"/>
        <v/>
      </c>
      <c r="AK244" s="117" t="str">
        <f t="shared" si="70"/>
        <v/>
      </c>
      <c r="AL244" s="117" t="str">
        <f t="shared" si="71"/>
        <v/>
      </c>
      <c r="AM244" s="117" t="str">
        <f t="shared" si="83"/>
        <v/>
      </c>
      <c r="AN244" s="117" t="str">
        <f t="shared" si="84"/>
        <v/>
      </c>
      <c r="AO244" s="117" t="str">
        <f t="shared" si="72"/>
        <v/>
      </c>
      <c r="AP244" s="117" t="str">
        <f t="shared" si="73"/>
        <v/>
      </c>
      <c r="AQ244" s="117" t="str">
        <f t="shared" si="74"/>
        <v/>
      </c>
      <c r="AR244" s="133" t="str">
        <f t="shared" si="75"/>
        <v/>
      </c>
      <c r="AS244" s="69"/>
      <c r="AT244" s="69"/>
      <c r="AU244" s="69"/>
      <c r="AV244" s="65"/>
      <c r="AW244" s="65"/>
      <c r="AX244" s="65"/>
      <c r="AY244" s="65"/>
    </row>
    <row r="245" spans="1:51" x14ac:dyDescent="0.25">
      <c r="A245" s="2"/>
      <c r="B245" s="63">
        <v>97</v>
      </c>
      <c r="C245" s="55" t="s">
        <v>217</v>
      </c>
      <c r="D245" s="69">
        <v>185</v>
      </c>
      <c r="E245" s="69">
        <v>547</v>
      </c>
      <c r="F245" s="69">
        <v>2500</v>
      </c>
      <c r="G245" s="69">
        <v>48.4</v>
      </c>
      <c r="H245" s="69">
        <v>320</v>
      </c>
      <c r="I245" s="67">
        <v>6</v>
      </c>
      <c r="J245" s="85">
        <f t="shared" ref="J245:J276" si="89">(E245/10^4+izr)*eps</f>
        <v>154.53315450037746</v>
      </c>
      <c r="K245" s="85">
        <f t="shared" ref="K245:K276" si="90">J245+mft</f>
        <v>155.74132916594166</v>
      </c>
      <c r="L245" s="85">
        <f t="shared" ref="L245:L276" si="91">mft</f>
        <v>1.2081746655641992</v>
      </c>
      <c r="M245" s="85">
        <f t="shared" ref="M245:M276" si="92">J245+mft</f>
        <v>155.74132916594166</v>
      </c>
      <c r="N245" s="85">
        <f t="shared" ref="N245:N276" si="93">mfw+mft</f>
        <v>10.870648099498823</v>
      </c>
      <c r="O245" s="85">
        <f t="shared" ref="O245:O276" si="94">ABS(mfw-J245+mft)</f>
        <v>143.66250640087864</v>
      </c>
      <c r="P245" s="85">
        <f t="shared" ref="P245:P276" si="95">J245+mft</f>
        <v>155.74132916594166</v>
      </c>
      <c r="Q245" s="85">
        <f t="shared" ref="Q245:Q276" si="96">mft</f>
        <v>1.2081746655641992</v>
      </c>
      <c r="R245" s="85">
        <f t="shared" ref="R245:R276" si="97">J245+mft</f>
        <v>155.74132916594166</v>
      </c>
      <c r="S245" s="69">
        <v>0</v>
      </c>
      <c r="T245" s="132">
        <f t="shared" ref="T245:T276" si="98">((K245^2*t.1+L245^2*t.2+M245^2*t.3+N245^2*t.4+O245^2*t.5+P245^2*t.6+Q245^2*t.7+R245^2*t.8)/tc)^0.5</f>
        <v>31.849124458462445</v>
      </c>
      <c r="U245" s="57">
        <f t="shared" si="76"/>
        <v>1</v>
      </c>
      <c r="V245" s="69">
        <f t="shared" ref="V245:V276" si="99">IF(nmax&lt;F245,1,0)</f>
        <v>0</v>
      </c>
      <c r="W245" s="69">
        <f t="shared" ref="W245:W276" si="100">IF(mop&lt;D245,1,0)</f>
        <v>1</v>
      </c>
      <c r="X245" s="67">
        <f t="shared" si="77"/>
        <v>1</v>
      </c>
      <c r="Y245" s="68">
        <f t="shared" si="78"/>
        <v>9999</v>
      </c>
      <c r="Z245" s="68">
        <f t="shared" si="79"/>
        <v>0</v>
      </c>
      <c r="AA245" s="68">
        <f t="shared" si="80"/>
        <v>9999</v>
      </c>
      <c r="AB245" s="117" t="str">
        <f t="shared" si="81"/>
        <v/>
      </c>
      <c r="AC245" s="117" t="str">
        <f t="shared" si="85"/>
        <v/>
      </c>
      <c r="AD245" s="117" t="str">
        <f t="shared" si="86"/>
        <v/>
      </c>
      <c r="AE245" s="117" t="str">
        <f t="shared" si="87"/>
        <v/>
      </c>
      <c r="AF245" s="117" t="str">
        <f t="shared" si="88"/>
        <v/>
      </c>
      <c r="AG245" s="133" t="str">
        <f t="shared" si="88"/>
        <v/>
      </c>
      <c r="AH245" s="117" t="str">
        <f t="shared" si="82"/>
        <v/>
      </c>
      <c r="AI245" s="117" t="str">
        <f t="shared" si="68"/>
        <v/>
      </c>
      <c r="AJ245" s="117" t="str">
        <f t="shared" si="69"/>
        <v/>
      </c>
      <c r="AK245" s="117" t="str">
        <f t="shared" si="70"/>
        <v/>
      </c>
      <c r="AL245" s="117" t="str">
        <f t="shared" si="71"/>
        <v/>
      </c>
      <c r="AM245" s="117" t="str">
        <f t="shared" si="83"/>
        <v/>
      </c>
      <c r="AN245" s="117" t="str">
        <f t="shared" si="84"/>
        <v/>
      </c>
      <c r="AO245" s="117" t="str">
        <f t="shared" si="72"/>
        <v/>
      </c>
      <c r="AP245" s="117" t="str">
        <f t="shared" si="73"/>
        <v/>
      </c>
      <c r="AQ245" s="117" t="str">
        <f t="shared" si="74"/>
        <v/>
      </c>
      <c r="AR245" s="133" t="str">
        <f t="shared" si="75"/>
        <v/>
      </c>
      <c r="AS245" s="69"/>
      <c r="AT245" s="69"/>
      <c r="AU245" s="69"/>
      <c r="AV245" s="65"/>
      <c r="AW245" s="65"/>
      <c r="AX245" s="65"/>
      <c r="AY245" s="65"/>
    </row>
    <row r="246" spans="1:51" x14ac:dyDescent="0.25">
      <c r="A246" s="2"/>
      <c r="B246" s="63">
        <v>98</v>
      </c>
      <c r="C246" s="55" t="s">
        <v>220</v>
      </c>
      <c r="D246" s="69">
        <v>22</v>
      </c>
      <c r="E246" s="69">
        <v>664</v>
      </c>
      <c r="F246" s="69">
        <v>2500</v>
      </c>
      <c r="G246" s="69">
        <v>57.6</v>
      </c>
      <c r="H246" s="69">
        <v>390</v>
      </c>
      <c r="I246" s="67">
        <v>6</v>
      </c>
      <c r="J246" s="85">
        <f t="shared" si="89"/>
        <v>185.54656447753422</v>
      </c>
      <c r="K246" s="85">
        <f t="shared" si="90"/>
        <v>186.75473914309842</v>
      </c>
      <c r="L246" s="85">
        <f t="shared" si="91"/>
        <v>1.2081746655641992</v>
      </c>
      <c r="M246" s="85">
        <f t="shared" si="92"/>
        <v>186.75473914309842</v>
      </c>
      <c r="N246" s="85">
        <f t="shared" si="93"/>
        <v>10.870648099498823</v>
      </c>
      <c r="O246" s="85">
        <f t="shared" si="94"/>
        <v>174.6759163780354</v>
      </c>
      <c r="P246" s="85">
        <f t="shared" si="95"/>
        <v>186.75473914309842</v>
      </c>
      <c r="Q246" s="85">
        <f t="shared" si="96"/>
        <v>1.2081746655641992</v>
      </c>
      <c r="R246" s="85">
        <f t="shared" si="97"/>
        <v>186.75473914309842</v>
      </c>
      <c r="S246" s="69">
        <v>0</v>
      </c>
      <c r="T246" s="132">
        <f t="shared" si="98"/>
        <v>37.634351260642099</v>
      </c>
      <c r="U246" s="57">
        <f t="shared" si="76"/>
        <v>0</v>
      </c>
      <c r="V246" s="69">
        <f t="shared" si="99"/>
        <v>0</v>
      </c>
      <c r="W246" s="69">
        <f t="shared" si="100"/>
        <v>1</v>
      </c>
      <c r="X246" s="67">
        <f t="shared" si="77"/>
        <v>1</v>
      </c>
      <c r="Y246" s="68">
        <f t="shared" si="78"/>
        <v>9999</v>
      </c>
      <c r="Z246" s="68">
        <f t="shared" si="79"/>
        <v>0</v>
      </c>
      <c r="AA246" s="68">
        <f t="shared" si="80"/>
        <v>9999</v>
      </c>
      <c r="AB246" s="117" t="str">
        <f t="shared" si="81"/>
        <v/>
      </c>
      <c r="AC246" s="117" t="str">
        <f t="shared" si="85"/>
        <v/>
      </c>
      <c r="AD246" s="117" t="str">
        <f t="shared" si="86"/>
        <v/>
      </c>
      <c r="AE246" s="117" t="str">
        <f t="shared" si="87"/>
        <v/>
      </c>
      <c r="AF246" s="117" t="str">
        <f t="shared" si="88"/>
        <v/>
      </c>
      <c r="AG246" s="133" t="str">
        <f t="shared" si="88"/>
        <v/>
      </c>
      <c r="AH246" s="117" t="str">
        <f t="shared" si="82"/>
        <v/>
      </c>
      <c r="AI246" s="117" t="str">
        <f t="shared" si="68"/>
        <v/>
      </c>
      <c r="AJ246" s="117" t="str">
        <f t="shared" si="69"/>
        <v/>
      </c>
      <c r="AK246" s="117" t="str">
        <f t="shared" si="70"/>
        <v/>
      </c>
      <c r="AL246" s="117" t="str">
        <f t="shared" si="71"/>
        <v/>
      </c>
      <c r="AM246" s="117" t="str">
        <f t="shared" si="83"/>
        <v/>
      </c>
      <c r="AN246" s="117" t="str">
        <f t="shared" si="84"/>
        <v/>
      </c>
      <c r="AO246" s="117" t="str">
        <f t="shared" si="72"/>
        <v/>
      </c>
      <c r="AP246" s="117" t="str">
        <f t="shared" si="73"/>
        <v/>
      </c>
      <c r="AQ246" s="117" t="str">
        <f t="shared" si="74"/>
        <v/>
      </c>
      <c r="AR246" s="133" t="str">
        <f t="shared" si="75"/>
        <v/>
      </c>
      <c r="AS246" s="69"/>
      <c r="AT246" s="69"/>
      <c r="AU246" s="69"/>
      <c r="AV246" s="65"/>
      <c r="AW246" s="65"/>
      <c r="AX246" s="65"/>
      <c r="AY246" s="65"/>
    </row>
    <row r="247" spans="1:51" x14ac:dyDescent="0.25">
      <c r="A247" s="2"/>
      <c r="B247" s="63">
        <v>99</v>
      </c>
      <c r="C247" s="55" t="s">
        <v>223</v>
      </c>
      <c r="D247" s="125">
        <v>385</v>
      </c>
      <c r="E247" s="125">
        <v>2300</v>
      </c>
      <c r="F247" s="125">
        <v>1500</v>
      </c>
      <c r="G247" s="125">
        <v>60.5</v>
      </c>
      <c r="H247" s="127">
        <v>900</v>
      </c>
      <c r="I247" s="126">
        <v>25</v>
      </c>
      <c r="J247" s="85">
        <f t="shared" si="89"/>
        <v>619.20416039743532</v>
      </c>
      <c r="K247" s="85">
        <f t="shared" si="90"/>
        <v>620.41233506299955</v>
      </c>
      <c r="L247" s="85">
        <f t="shared" si="91"/>
        <v>1.2081746655641992</v>
      </c>
      <c r="M247" s="85">
        <f t="shared" si="92"/>
        <v>620.41233506299955</v>
      </c>
      <c r="N247" s="85">
        <f t="shared" si="93"/>
        <v>10.870648099498823</v>
      </c>
      <c r="O247" s="85">
        <f t="shared" si="94"/>
        <v>608.33351229793641</v>
      </c>
      <c r="P247" s="85">
        <f t="shared" si="95"/>
        <v>620.41233506299955</v>
      </c>
      <c r="Q247" s="85">
        <f t="shared" si="96"/>
        <v>1.2081746655641992</v>
      </c>
      <c r="R247" s="85">
        <f t="shared" si="97"/>
        <v>620.41233506299955</v>
      </c>
      <c r="S247" s="69">
        <v>0</v>
      </c>
      <c r="T247" s="132">
        <f t="shared" si="98"/>
        <v>121.09793830366743</v>
      </c>
      <c r="U247" s="57">
        <f t="shared" si="76"/>
        <v>1</v>
      </c>
      <c r="V247" s="69">
        <f t="shared" si="99"/>
        <v>0</v>
      </c>
      <c r="W247" s="69">
        <f t="shared" si="100"/>
        <v>1</v>
      </c>
      <c r="X247" s="67">
        <f t="shared" si="77"/>
        <v>1</v>
      </c>
      <c r="Y247" s="68">
        <f t="shared" si="78"/>
        <v>9999</v>
      </c>
      <c r="Z247" s="68">
        <f t="shared" si="79"/>
        <v>0</v>
      </c>
      <c r="AA247" s="68">
        <f t="shared" si="80"/>
        <v>9999</v>
      </c>
      <c r="AB247" s="117" t="str">
        <f t="shared" si="81"/>
        <v/>
      </c>
      <c r="AC247" s="117" t="str">
        <f t="shared" si="85"/>
        <v/>
      </c>
      <c r="AD247" s="117" t="str">
        <f t="shared" si="86"/>
        <v/>
      </c>
      <c r="AE247" s="117" t="str">
        <f t="shared" si="87"/>
        <v/>
      </c>
      <c r="AF247" s="117" t="str">
        <f t="shared" si="88"/>
        <v/>
      </c>
      <c r="AG247" s="133" t="str">
        <f t="shared" si="88"/>
        <v/>
      </c>
      <c r="AH247" s="117" t="str">
        <f t="shared" si="82"/>
        <v/>
      </c>
      <c r="AI247" s="117" t="str">
        <f t="shared" si="68"/>
        <v/>
      </c>
      <c r="AJ247" s="117" t="str">
        <f t="shared" si="69"/>
        <v/>
      </c>
      <c r="AK247" s="117" t="str">
        <f t="shared" si="70"/>
        <v/>
      </c>
      <c r="AL247" s="117" t="str">
        <f t="shared" si="71"/>
        <v/>
      </c>
      <c r="AM247" s="117" t="str">
        <f t="shared" si="83"/>
        <v/>
      </c>
      <c r="AN247" s="117" t="str">
        <f t="shared" si="84"/>
        <v/>
      </c>
      <c r="AO247" s="117" t="str">
        <f t="shared" si="72"/>
        <v/>
      </c>
      <c r="AP247" s="117" t="str">
        <f t="shared" si="73"/>
        <v/>
      </c>
      <c r="AQ247" s="117" t="str">
        <f t="shared" si="74"/>
        <v/>
      </c>
      <c r="AR247" s="133" t="str">
        <f t="shared" si="75"/>
        <v/>
      </c>
      <c r="AS247" s="69"/>
      <c r="AT247" s="69"/>
      <c r="AU247" s="69"/>
      <c r="AV247" s="65"/>
      <c r="AW247" s="65"/>
      <c r="AX247" s="65"/>
      <c r="AY247" s="65"/>
    </row>
    <row r="248" spans="1:51" x14ac:dyDescent="0.25">
      <c r="A248" s="2"/>
      <c r="B248" s="63">
        <v>100</v>
      </c>
      <c r="C248" s="55" t="s">
        <v>224</v>
      </c>
      <c r="D248" s="125">
        <v>450</v>
      </c>
      <c r="E248" s="125">
        <v>2300</v>
      </c>
      <c r="F248" s="125">
        <v>1500</v>
      </c>
      <c r="G248" s="127">
        <v>71</v>
      </c>
      <c r="H248" s="125">
        <v>900</v>
      </c>
      <c r="I248" s="126">
        <v>8</v>
      </c>
      <c r="J248" s="85">
        <f t="shared" si="89"/>
        <v>619.20416039743532</v>
      </c>
      <c r="K248" s="85">
        <f t="shared" si="90"/>
        <v>620.41233506299955</v>
      </c>
      <c r="L248" s="85">
        <f t="shared" si="91"/>
        <v>1.2081746655641992</v>
      </c>
      <c r="M248" s="85">
        <f t="shared" si="92"/>
        <v>620.41233506299955</v>
      </c>
      <c r="N248" s="85">
        <f t="shared" si="93"/>
        <v>10.870648099498823</v>
      </c>
      <c r="O248" s="85">
        <f t="shared" si="94"/>
        <v>608.33351229793641</v>
      </c>
      <c r="P248" s="85">
        <f t="shared" si="95"/>
        <v>620.41233506299955</v>
      </c>
      <c r="Q248" s="85">
        <f t="shared" si="96"/>
        <v>1.2081746655641992</v>
      </c>
      <c r="R248" s="85">
        <f t="shared" si="97"/>
        <v>620.41233506299955</v>
      </c>
      <c r="S248" s="69">
        <v>0</v>
      </c>
      <c r="T248" s="132">
        <f t="shared" si="98"/>
        <v>121.09793830366743</v>
      </c>
      <c r="U248" s="57">
        <f t="shared" si="76"/>
        <v>1</v>
      </c>
      <c r="V248" s="69">
        <f t="shared" si="99"/>
        <v>0</v>
      </c>
      <c r="W248" s="69">
        <f t="shared" si="100"/>
        <v>1</v>
      </c>
      <c r="X248" s="67">
        <f t="shared" si="77"/>
        <v>1</v>
      </c>
      <c r="Y248" s="68">
        <f t="shared" si="78"/>
        <v>9999</v>
      </c>
      <c r="Z248" s="68">
        <f t="shared" si="79"/>
        <v>0</v>
      </c>
      <c r="AA248" s="68">
        <f t="shared" si="80"/>
        <v>9999</v>
      </c>
      <c r="AB248" s="117" t="str">
        <f t="shared" si="81"/>
        <v/>
      </c>
      <c r="AC248" s="117" t="str">
        <f t="shared" si="85"/>
        <v/>
      </c>
      <c r="AD248" s="117" t="str">
        <f t="shared" si="86"/>
        <v/>
      </c>
      <c r="AE248" s="117" t="str">
        <f t="shared" si="87"/>
        <v/>
      </c>
      <c r="AF248" s="117" t="str">
        <f t="shared" si="88"/>
        <v/>
      </c>
      <c r="AG248" s="133" t="str">
        <f t="shared" si="88"/>
        <v/>
      </c>
      <c r="AH248" s="117" t="str">
        <f t="shared" si="82"/>
        <v/>
      </c>
      <c r="AI248" s="117" t="str">
        <f t="shared" si="68"/>
        <v/>
      </c>
      <c r="AJ248" s="117" t="str">
        <f t="shared" si="69"/>
        <v/>
      </c>
      <c r="AK248" s="117" t="str">
        <f t="shared" si="70"/>
        <v/>
      </c>
      <c r="AL248" s="117" t="str">
        <f t="shared" si="71"/>
        <v/>
      </c>
      <c r="AM248" s="117" t="str">
        <f t="shared" si="83"/>
        <v/>
      </c>
      <c r="AN248" s="117" t="str">
        <f t="shared" si="84"/>
        <v/>
      </c>
      <c r="AO248" s="117" t="str">
        <f t="shared" si="72"/>
        <v/>
      </c>
      <c r="AP248" s="117" t="str">
        <f t="shared" si="73"/>
        <v/>
      </c>
      <c r="AQ248" s="117" t="str">
        <f t="shared" si="74"/>
        <v/>
      </c>
      <c r="AR248" s="133" t="str">
        <f t="shared" si="75"/>
        <v/>
      </c>
      <c r="AS248" s="69"/>
      <c r="AT248" s="69"/>
      <c r="AU248" s="69"/>
      <c r="AV248" s="65"/>
      <c r="AW248" s="65"/>
      <c r="AX248" s="65"/>
      <c r="AY248" s="65"/>
    </row>
    <row r="249" spans="1:51" x14ac:dyDescent="0.25">
      <c r="A249" s="2"/>
      <c r="B249" s="63">
        <v>101</v>
      </c>
      <c r="C249" s="55" t="s">
        <v>221</v>
      </c>
      <c r="D249" s="69">
        <v>275</v>
      </c>
      <c r="E249" s="69">
        <v>845</v>
      </c>
      <c r="F249" s="69">
        <v>2500</v>
      </c>
      <c r="G249" s="69">
        <v>72</v>
      </c>
      <c r="H249" s="69">
        <v>500</v>
      </c>
      <c r="I249" s="67">
        <v>6</v>
      </c>
      <c r="J249" s="85">
        <f t="shared" si="89"/>
        <v>233.52457478407587</v>
      </c>
      <c r="K249" s="85">
        <f t="shared" si="90"/>
        <v>234.73274944964007</v>
      </c>
      <c r="L249" s="85">
        <f t="shared" si="91"/>
        <v>1.2081746655641992</v>
      </c>
      <c r="M249" s="85">
        <f t="shared" si="92"/>
        <v>234.73274944964007</v>
      </c>
      <c r="N249" s="85">
        <f t="shared" si="93"/>
        <v>10.870648099498823</v>
      </c>
      <c r="O249" s="85">
        <f t="shared" si="94"/>
        <v>222.65392668457704</v>
      </c>
      <c r="P249" s="85">
        <f t="shared" si="95"/>
        <v>234.73274944964007</v>
      </c>
      <c r="Q249" s="85">
        <f t="shared" si="96"/>
        <v>1.2081746655641992</v>
      </c>
      <c r="R249" s="85">
        <f t="shared" si="97"/>
        <v>234.73274944964007</v>
      </c>
      <c r="S249" s="69">
        <v>0</v>
      </c>
      <c r="T249" s="132">
        <f t="shared" si="98"/>
        <v>46.708264313947836</v>
      </c>
      <c r="U249" s="57">
        <f t="shared" si="76"/>
        <v>1</v>
      </c>
      <c r="V249" s="69">
        <f t="shared" si="99"/>
        <v>0</v>
      </c>
      <c r="W249" s="69">
        <f t="shared" si="100"/>
        <v>1</v>
      </c>
      <c r="X249" s="67">
        <f t="shared" si="77"/>
        <v>1</v>
      </c>
      <c r="Y249" s="68">
        <f t="shared" si="78"/>
        <v>9999</v>
      </c>
      <c r="Z249" s="68">
        <f t="shared" si="79"/>
        <v>0</v>
      </c>
      <c r="AA249" s="68">
        <f t="shared" si="80"/>
        <v>9999</v>
      </c>
      <c r="AB249" s="117" t="str">
        <f t="shared" si="81"/>
        <v/>
      </c>
      <c r="AC249" s="117" t="str">
        <f t="shared" si="85"/>
        <v/>
      </c>
      <c r="AD249" s="117" t="str">
        <f t="shared" si="86"/>
        <v/>
      </c>
      <c r="AE249" s="117" t="str">
        <f t="shared" si="87"/>
        <v/>
      </c>
      <c r="AF249" s="117" t="str">
        <f t="shared" si="88"/>
        <v/>
      </c>
      <c r="AG249" s="133" t="str">
        <f t="shared" si="88"/>
        <v/>
      </c>
      <c r="AH249" s="117" t="str">
        <f t="shared" si="82"/>
        <v/>
      </c>
      <c r="AI249" s="117" t="str">
        <f t="shared" si="68"/>
        <v/>
      </c>
      <c r="AJ249" s="117" t="str">
        <f t="shared" si="69"/>
        <v/>
      </c>
      <c r="AK249" s="117" t="str">
        <f t="shared" si="70"/>
        <v/>
      </c>
      <c r="AL249" s="117" t="str">
        <f t="shared" si="71"/>
        <v/>
      </c>
      <c r="AM249" s="117" t="str">
        <f t="shared" si="83"/>
        <v/>
      </c>
      <c r="AN249" s="117" t="str">
        <f t="shared" si="84"/>
        <v/>
      </c>
      <c r="AO249" s="117" t="str">
        <f t="shared" si="72"/>
        <v/>
      </c>
      <c r="AP249" s="117" t="str">
        <f t="shared" si="73"/>
        <v/>
      </c>
      <c r="AQ249" s="117" t="str">
        <f t="shared" si="74"/>
        <v/>
      </c>
      <c r="AR249" s="133" t="str">
        <f t="shared" si="75"/>
        <v/>
      </c>
      <c r="AS249" s="69"/>
      <c r="AT249" s="69"/>
      <c r="AU249" s="69"/>
      <c r="AV249" s="65"/>
      <c r="AW249" s="65"/>
      <c r="AX249" s="65"/>
      <c r="AY249" s="65"/>
    </row>
    <row r="250" spans="1:51" x14ac:dyDescent="0.25">
      <c r="A250" s="2"/>
      <c r="B250" s="63">
        <v>102</v>
      </c>
      <c r="C250" s="55" t="s">
        <v>225</v>
      </c>
      <c r="D250" s="125">
        <v>540</v>
      </c>
      <c r="E250" s="125">
        <v>3100</v>
      </c>
      <c r="F250" s="125">
        <v>1500</v>
      </c>
      <c r="G250" s="125">
        <v>85</v>
      </c>
      <c r="H250" s="125">
        <v>1200</v>
      </c>
      <c r="I250" s="126">
        <v>25</v>
      </c>
      <c r="J250" s="85">
        <f t="shared" si="89"/>
        <v>831.26166451474626</v>
      </c>
      <c r="K250" s="85">
        <f t="shared" si="90"/>
        <v>832.46983918031049</v>
      </c>
      <c r="L250" s="85">
        <f t="shared" si="91"/>
        <v>1.2081746655641992</v>
      </c>
      <c r="M250" s="85">
        <f t="shared" si="92"/>
        <v>832.46983918031049</v>
      </c>
      <c r="N250" s="85">
        <f t="shared" si="93"/>
        <v>10.870648099498823</v>
      </c>
      <c r="O250" s="85">
        <f t="shared" si="94"/>
        <v>820.39101641524735</v>
      </c>
      <c r="P250" s="85">
        <f t="shared" si="95"/>
        <v>832.46983918031049</v>
      </c>
      <c r="Q250" s="85">
        <f t="shared" si="96"/>
        <v>1.2081746655641992</v>
      </c>
      <c r="R250" s="85">
        <f t="shared" si="97"/>
        <v>832.46983918031049</v>
      </c>
      <c r="S250" s="69">
        <v>0</v>
      </c>
      <c r="T250" s="132">
        <f t="shared" si="98"/>
        <v>162.25350580448787</v>
      </c>
      <c r="U250" s="57">
        <f t="shared" si="76"/>
        <v>1</v>
      </c>
      <c r="V250" s="69">
        <f t="shared" si="99"/>
        <v>0</v>
      </c>
      <c r="W250" s="69">
        <f t="shared" si="100"/>
        <v>1</v>
      </c>
      <c r="X250" s="67">
        <f t="shared" si="77"/>
        <v>1</v>
      </c>
      <c r="Y250" s="68">
        <f t="shared" si="78"/>
        <v>9999</v>
      </c>
      <c r="Z250" s="68">
        <f t="shared" si="79"/>
        <v>0</v>
      </c>
      <c r="AA250" s="68">
        <f t="shared" si="80"/>
        <v>9999</v>
      </c>
      <c r="AB250" s="117" t="str">
        <f t="shared" si="81"/>
        <v/>
      </c>
      <c r="AC250" s="117" t="str">
        <f t="shared" si="85"/>
        <v/>
      </c>
      <c r="AD250" s="117" t="str">
        <f t="shared" si="86"/>
        <v/>
      </c>
      <c r="AE250" s="117" t="str">
        <f t="shared" si="87"/>
        <v/>
      </c>
      <c r="AF250" s="117" t="str">
        <f t="shared" si="88"/>
        <v/>
      </c>
      <c r="AG250" s="133" t="str">
        <f t="shared" si="88"/>
        <v/>
      </c>
      <c r="AH250" s="117" t="str">
        <f t="shared" si="82"/>
        <v/>
      </c>
      <c r="AI250" s="117" t="str">
        <f t="shared" si="68"/>
        <v/>
      </c>
      <c r="AJ250" s="117" t="str">
        <f t="shared" si="69"/>
        <v/>
      </c>
      <c r="AK250" s="117" t="str">
        <f t="shared" si="70"/>
        <v/>
      </c>
      <c r="AL250" s="117" t="str">
        <f t="shared" si="71"/>
        <v/>
      </c>
      <c r="AM250" s="117" t="str">
        <f t="shared" si="83"/>
        <v/>
      </c>
      <c r="AN250" s="117" t="str">
        <f t="shared" si="84"/>
        <v/>
      </c>
      <c r="AO250" s="117" t="str">
        <f t="shared" si="72"/>
        <v/>
      </c>
      <c r="AP250" s="117" t="str">
        <f t="shared" si="73"/>
        <v/>
      </c>
      <c r="AQ250" s="117" t="str">
        <f t="shared" si="74"/>
        <v/>
      </c>
      <c r="AR250" s="133" t="str">
        <f t="shared" si="75"/>
        <v/>
      </c>
      <c r="AS250" s="69"/>
      <c r="AT250" s="69"/>
      <c r="AU250" s="69"/>
      <c r="AV250" s="65"/>
      <c r="AW250" s="65"/>
      <c r="AX250" s="65"/>
      <c r="AY250" s="65"/>
    </row>
    <row r="251" spans="1:51" x14ac:dyDescent="0.25">
      <c r="A251" s="2"/>
      <c r="B251" s="63">
        <v>103</v>
      </c>
      <c r="C251" s="55" t="s">
        <v>223</v>
      </c>
      <c r="D251" s="69">
        <v>34</v>
      </c>
      <c r="E251" s="69">
        <v>23</v>
      </c>
      <c r="F251" s="69">
        <v>2500</v>
      </c>
      <c r="G251" s="69">
        <v>89</v>
      </c>
      <c r="H251" s="69">
        <v>900</v>
      </c>
      <c r="I251" s="67">
        <v>25</v>
      </c>
      <c r="J251" s="85">
        <f t="shared" si="89"/>
        <v>15.635489303538748</v>
      </c>
      <c r="K251" s="85">
        <f t="shared" si="90"/>
        <v>16.843663969102948</v>
      </c>
      <c r="L251" s="85">
        <f t="shared" si="91"/>
        <v>1.2081746655641992</v>
      </c>
      <c r="M251" s="85">
        <f t="shared" si="92"/>
        <v>16.843663969102948</v>
      </c>
      <c r="N251" s="85">
        <f t="shared" si="93"/>
        <v>10.870648099498823</v>
      </c>
      <c r="O251" s="85">
        <f t="shared" si="94"/>
        <v>4.7648412040399251</v>
      </c>
      <c r="P251" s="85">
        <f t="shared" si="95"/>
        <v>16.843663969102948</v>
      </c>
      <c r="Q251" s="85">
        <f t="shared" si="96"/>
        <v>1.2081746655641992</v>
      </c>
      <c r="R251" s="85">
        <f t="shared" si="97"/>
        <v>16.843663969102948</v>
      </c>
      <c r="S251" s="69">
        <v>0</v>
      </c>
      <c r="T251" s="132">
        <f t="shared" si="98"/>
        <v>10.362474299231803</v>
      </c>
      <c r="U251" s="57">
        <f t="shared" si="76"/>
        <v>1</v>
      </c>
      <c r="V251" s="69">
        <f t="shared" si="99"/>
        <v>0</v>
      </c>
      <c r="W251" s="69">
        <f t="shared" si="100"/>
        <v>1</v>
      </c>
      <c r="X251" s="67">
        <f t="shared" si="77"/>
        <v>1</v>
      </c>
      <c r="Y251" s="68">
        <f t="shared" si="78"/>
        <v>9999</v>
      </c>
      <c r="Z251" s="68">
        <f t="shared" si="79"/>
        <v>0</v>
      </c>
      <c r="AA251" s="68">
        <f t="shared" si="80"/>
        <v>9999</v>
      </c>
      <c r="AB251" s="117" t="str">
        <f t="shared" si="81"/>
        <v/>
      </c>
      <c r="AC251" s="117" t="str">
        <f t="shared" si="85"/>
        <v/>
      </c>
      <c r="AD251" s="117" t="str">
        <f t="shared" si="86"/>
        <v/>
      </c>
      <c r="AE251" s="117" t="str">
        <f t="shared" si="87"/>
        <v/>
      </c>
      <c r="AF251" s="117" t="str">
        <f t="shared" si="88"/>
        <v/>
      </c>
      <c r="AG251" s="133" t="str">
        <f t="shared" si="88"/>
        <v/>
      </c>
      <c r="AH251" s="117" t="str">
        <f t="shared" si="82"/>
        <v/>
      </c>
      <c r="AI251" s="117" t="str">
        <f t="shared" si="68"/>
        <v/>
      </c>
      <c r="AJ251" s="117" t="str">
        <f t="shared" si="69"/>
        <v/>
      </c>
      <c r="AK251" s="117" t="str">
        <f t="shared" si="70"/>
        <v/>
      </c>
      <c r="AL251" s="117" t="str">
        <f t="shared" si="71"/>
        <v/>
      </c>
      <c r="AM251" s="117" t="str">
        <f t="shared" si="83"/>
        <v/>
      </c>
      <c r="AN251" s="117" t="str">
        <f t="shared" si="84"/>
        <v/>
      </c>
      <c r="AO251" s="117" t="str">
        <f t="shared" si="72"/>
        <v/>
      </c>
      <c r="AP251" s="117" t="str">
        <f t="shared" si="73"/>
        <v/>
      </c>
      <c r="AQ251" s="117" t="str">
        <f t="shared" si="74"/>
        <v/>
      </c>
      <c r="AR251" s="133" t="str">
        <f t="shared" si="75"/>
        <v/>
      </c>
      <c r="AS251" s="69"/>
      <c r="AT251" s="69"/>
      <c r="AU251" s="69"/>
      <c r="AV251" s="65"/>
      <c r="AW251" s="65"/>
      <c r="AX251" s="65"/>
      <c r="AY251" s="65"/>
    </row>
    <row r="252" spans="1:51" x14ac:dyDescent="0.25">
      <c r="A252" s="2"/>
      <c r="B252" s="63">
        <v>104</v>
      </c>
      <c r="C252" s="55" t="s">
        <v>226</v>
      </c>
      <c r="D252" s="125">
        <v>690</v>
      </c>
      <c r="E252" s="125">
        <v>3100</v>
      </c>
      <c r="F252" s="125">
        <v>1500</v>
      </c>
      <c r="G252" s="125">
        <v>108</v>
      </c>
      <c r="H252" s="125">
        <v>1200</v>
      </c>
      <c r="I252" s="126">
        <v>8</v>
      </c>
      <c r="J252" s="85">
        <f t="shared" si="89"/>
        <v>831.26166451474626</v>
      </c>
      <c r="K252" s="85">
        <f t="shared" si="90"/>
        <v>832.46983918031049</v>
      </c>
      <c r="L252" s="85">
        <f t="shared" si="91"/>
        <v>1.2081746655641992</v>
      </c>
      <c r="M252" s="85">
        <f t="shared" si="92"/>
        <v>832.46983918031049</v>
      </c>
      <c r="N252" s="85">
        <f t="shared" si="93"/>
        <v>10.870648099498823</v>
      </c>
      <c r="O252" s="85">
        <f t="shared" si="94"/>
        <v>820.39101641524735</v>
      </c>
      <c r="P252" s="85">
        <f t="shared" si="95"/>
        <v>832.46983918031049</v>
      </c>
      <c r="Q252" s="85">
        <f t="shared" si="96"/>
        <v>1.2081746655641992</v>
      </c>
      <c r="R252" s="85">
        <f t="shared" si="97"/>
        <v>832.46983918031049</v>
      </c>
      <c r="S252" s="69">
        <v>0</v>
      </c>
      <c r="T252" s="132">
        <f t="shared" si="98"/>
        <v>162.25350580448787</v>
      </c>
      <c r="U252" s="57">
        <f t="shared" si="76"/>
        <v>1</v>
      </c>
      <c r="V252" s="69">
        <f t="shared" si="99"/>
        <v>0</v>
      </c>
      <c r="W252" s="69">
        <f t="shared" si="100"/>
        <v>1</v>
      </c>
      <c r="X252" s="67">
        <f t="shared" si="77"/>
        <v>1</v>
      </c>
      <c r="Y252" s="68">
        <f t="shared" si="78"/>
        <v>9999</v>
      </c>
      <c r="Z252" s="68">
        <f t="shared" si="79"/>
        <v>0</v>
      </c>
      <c r="AA252" s="68">
        <f t="shared" si="80"/>
        <v>9999</v>
      </c>
      <c r="AB252" s="117" t="str">
        <f t="shared" si="81"/>
        <v/>
      </c>
      <c r="AC252" s="117" t="str">
        <f t="shared" si="85"/>
        <v/>
      </c>
      <c r="AD252" s="117" t="str">
        <f t="shared" si="86"/>
        <v/>
      </c>
      <c r="AE252" s="117" t="str">
        <f t="shared" si="87"/>
        <v/>
      </c>
      <c r="AF252" s="117" t="str">
        <f t="shared" si="88"/>
        <v/>
      </c>
      <c r="AG252" s="133" t="str">
        <f t="shared" si="88"/>
        <v/>
      </c>
      <c r="AH252" s="117" t="str">
        <f t="shared" si="82"/>
        <v/>
      </c>
      <c r="AI252" s="117" t="str">
        <f t="shared" si="68"/>
        <v/>
      </c>
      <c r="AJ252" s="117" t="str">
        <f t="shared" si="69"/>
        <v/>
      </c>
      <c r="AK252" s="117" t="str">
        <f t="shared" si="70"/>
        <v/>
      </c>
      <c r="AL252" s="117" t="str">
        <f t="shared" si="71"/>
        <v/>
      </c>
      <c r="AM252" s="117" t="str">
        <f t="shared" si="83"/>
        <v/>
      </c>
      <c r="AN252" s="117" t="str">
        <f t="shared" si="84"/>
        <v/>
      </c>
      <c r="AO252" s="117" t="str">
        <f t="shared" si="72"/>
        <v/>
      </c>
      <c r="AP252" s="117" t="str">
        <f t="shared" si="73"/>
        <v/>
      </c>
      <c r="AQ252" s="117" t="str">
        <f t="shared" si="74"/>
        <v/>
      </c>
      <c r="AR252" s="133" t="str">
        <f t="shared" si="75"/>
        <v/>
      </c>
      <c r="AS252" s="69"/>
      <c r="AT252" s="69"/>
      <c r="AU252" s="69"/>
      <c r="AV252" s="65"/>
      <c r="AW252" s="65"/>
      <c r="AX252" s="65"/>
      <c r="AY252" s="65"/>
    </row>
    <row r="253" spans="1:51" x14ac:dyDescent="0.25">
      <c r="A253" s="2"/>
      <c r="B253" s="63">
        <v>105</v>
      </c>
      <c r="C253" s="55" t="s">
        <v>224</v>
      </c>
      <c r="D253" s="69">
        <v>45</v>
      </c>
      <c r="E253" s="69">
        <v>23</v>
      </c>
      <c r="F253" s="69">
        <v>2500</v>
      </c>
      <c r="G253" s="69">
        <v>118</v>
      </c>
      <c r="H253" s="69">
        <v>900</v>
      </c>
      <c r="I253" s="67">
        <v>8</v>
      </c>
      <c r="J253" s="85">
        <f t="shared" si="89"/>
        <v>15.635489303538748</v>
      </c>
      <c r="K253" s="85">
        <f t="shared" si="90"/>
        <v>16.843663969102948</v>
      </c>
      <c r="L253" s="85">
        <f t="shared" si="91"/>
        <v>1.2081746655641992</v>
      </c>
      <c r="M253" s="85">
        <f t="shared" si="92"/>
        <v>16.843663969102948</v>
      </c>
      <c r="N253" s="85">
        <f t="shared" si="93"/>
        <v>10.870648099498823</v>
      </c>
      <c r="O253" s="85">
        <f t="shared" si="94"/>
        <v>4.7648412040399251</v>
      </c>
      <c r="P253" s="85">
        <f t="shared" si="95"/>
        <v>16.843663969102948</v>
      </c>
      <c r="Q253" s="85">
        <f t="shared" si="96"/>
        <v>1.2081746655641992</v>
      </c>
      <c r="R253" s="85">
        <f t="shared" si="97"/>
        <v>16.843663969102948</v>
      </c>
      <c r="S253" s="69">
        <v>0</v>
      </c>
      <c r="T253" s="132">
        <f t="shared" si="98"/>
        <v>10.362474299231803</v>
      </c>
      <c r="U253" s="57">
        <f t="shared" si="76"/>
        <v>1</v>
      </c>
      <c r="V253" s="69">
        <f t="shared" si="99"/>
        <v>0</v>
      </c>
      <c r="W253" s="69">
        <f t="shared" si="100"/>
        <v>1</v>
      </c>
      <c r="X253" s="67">
        <f t="shared" si="77"/>
        <v>1</v>
      </c>
      <c r="Y253" s="68">
        <f t="shared" si="78"/>
        <v>9999</v>
      </c>
      <c r="Z253" s="68">
        <f t="shared" si="79"/>
        <v>0</v>
      </c>
      <c r="AA253" s="68">
        <f t="shared" si="80"/>
        <v>9999</v>
      </c>
      <c r="AB253" s="117" t="str">
        <f t="shared" si="81"/>
        <v/>
      </c>
      <c r="AC253" s="117" t="str">
        <f t="shared" si="85"/>
        <v/>
      </c>
      <c r="AD253" s="117" t="str">
        <f t="shared" si="86"/>
        <v/>
      </c>
      <c r="AE253" s="117" t="str">
        <f t="shared" si="87"/>
        <v/>
      </c>
      <c r="AF253" s="117" t="str">
        <f t="shared" si="88"/>
        <v/>
      </c>
      <c r="AG253" s="133" t="str">
        <f t="shared" si="88"/>
        <v/>
      </c>
      <c r="AH253" s="117" t="str">
        <f t="shared" si="82"/>
        <v/>
      </c>
      <c r="AI253" s="117" t="str">
        <f t="shared" si="68"/>
        <v/>
      </c>
      <c r="AJ253" s="117" t="str">
        <f t="shared" si="69"/>
        <v/>
      </c>
      <c r="AK253" s="117" t="str">
        <f t="shared" si="70"/>
        <v/>
      </c>
      <c r="AL253" s="117" t="str">
        <f t="shared" si="71"/>
        <v/>
      </c>
      <c r="AM253" s="117" t="str">
        <f t="shared" si="83"/>
        <v/>
      </c>
      <c r="AN253" s="117" t="str">
        <f t="shared" si="84"/>
        <v/>
      </c>
      <c r="AO253" s="117" t="str">
        <f t="shared" si="72"/>
        <v/>
      </c>
      <c r="AP253" s="117" t="str">
        <f t="shared" si="73"/>
        <v/>
      </c>
      <c r="AQ253" s="117" t="str">
        <f t="shared" si="74"/>
        <v/>
      </c>
      <c r="AR253" s="133" t="str">
        <f t="shared" si="75"/>
        <v/>
      </c>
      <c r="AS253" s="69"/>
      <c r="AT253" s="69"/>
      <c r="AU253" s="69"/>
      <c r="AV253" s="65"/>
      <c r="AW253" s="65"/>
      <c r="AX253" s="65"/>
      <c r="AY253" s="65"/>
    </row>
    <row r="254" spans="1:51" x14ac:dyDescent="0.25">
      <c r="A254" s="2"/>
      <c r="B254" s="63">
        <v>106</v>
      </c>
      <c r="C254" s="55" t="s">
        <v>227</v>
      </c>
      <c r="D254" s="69">
        <v>2.7</v>
      </c>
      <c r="E254" s="69">
        <v>2.81</v>
      </c>
      <c r="F254" s="69">
        <v>3000</v>
      </c>
      <c r="G254" s="69">
        <v>0.85</v>
      </c>
      <c r="H254" s="69">
        <v>13</v>
      </c>
      <c r="I254" s="67">
        <v>20</v>
      </c>
      <c r="J254" s="85">
        <f t="shared" si="89"/>
        <v>10.283688043378111</v>
      </c>
      <c r="K254" s="85">
        <f t="shared" si="90"/>
        <v>11.49186270894231</v>
      </c>
      <c r="L254" s="85">
        <f t="shared" si="91"/>
        <v>1.2081746655641992</v>
      </c>
      <c r="M254" s="85">
        <f t="shared" si="92"/>
        <v>11.49186270894231</v>
      </c>
      <c r="N254" s="85">
        <f t="shared" si="93"/>
        <v>10.870648099498823</v>
      </c>
      <c r="O254" s="85">
        <f t="shared" si="94"/>
        <v>0.58696005612071134</v>
      </c>
      <c r="P254" s="85">
        <f t="shared" si="95"/>
        <v>11.49186270894231</v>
      </c>
      <c r="Q254" s="85">
        <f t="shared" si="96"/>
        <v>1.2081746655641992</v>
      </c>
      <c r="R254" s="85">
        <f t="shared" si="97"/>
        <v>11.49186270894231</v>
      </c>
      <c r="S254" s="69">
        <v>0</v>
      </c>
      <c r="T254" s="132">
        <f t="shared" si="98"/>
        <v>10.082460470616176</v>
      </c>
      <c r="U254" s="57">
        <f t="shared" si="76"/>
        <v>0</v>
      </c>
      <c r="V254" s="69">
        <f t="shared" si="99"/>
        <v>1</v>
      </c>
      <c r="W254" s="69">
        <f t="shared" si="100"/>
        <v>0</v>
      </c>
      <c r="X254" s="67">
        <f t="shared" si="77"/>
        <v>1</v>
      </c>
      <c r="Y254" s="68">
        <f t="shared" si="78"/>
        <v>9999</v>
      </c>
      <c r="Z254" s="68">
        <f t="shared" si="79"/>
        <v>0</v>
      </c>
      <c r="AA254" s="68">
        <f t="shared" si="80"/>
        <v>9999</v>
      </c>
      <c r="AB254" s="117" t="str">
        <f t="shared" si="81"/>
        <v/>
      </c>
      <c r="AC254" s="117" t="str">
        <f t="shared" si="85"/>
        <v/>
      </c>
      <c r="AD254" s="117" t="str">
        <f t="shared" si="86"/>
        <v/>
      </c>
      <c r="AE254" s="117" t="str">
        <f t="shared" si="87"/>
        <v/>
      </c>
      <c r="AF254" s="117" t="str">
        <f t="shared" si="88"/>
        <v/>
      </c>
      <c r="AG254" s="133" t="str">
        <f t="shared" si="88"/>
        <v/>
      </c>
      <c r="AH254" s="117" t="str">
        <f t="shared" si="82"/>
        <v/>
      </c>
      <c r="AI254" s="117" t="str">
        <f t="shared" si="68"/>
        <v/>
      </c>
      <c r="AJ254" s="117" t="str">
        <f t="shared" si="69"/>
        <v/>
      </c>
      <c r="AK254" s="117" t="str">
        <f t="shared" si="70"/>
        <v/>
      </c>
      <c r="AL254" s="117" t="str">
        <f t="shared" si="71"/>
        <v/>
      </c>
      <c r="AM254" s="117" t="str">
        <f t="shared" si="83"/>
        <v/>
      </c>
      <c r="AN254" s="117" t="str">
        <f t="shared" si="84"/>
        <v/>
      </c>
      <c r="AO254" s="117" t="str">
        <f t="shared" si="72"/>
        <v/>
      </c>
      <c r="AP254" s="117" t="str">
        <f t="shared" si="73"/>
        <v/>
      </c>
      <c r="AQ254" s="117" t="str">
        <f t="shared" si="74"/>
        <v/>
      </c>
      <c r="AR254" s="133" t="str">
        <f t="shared" si="75"/>
        <v/>
      </c>
      <c r="AS254" s="69"/>
      <c r="AT254" s="69"/>
      <c r="AU254" s="69"/>
      <c r="AV254" s="65"/>
      <c r="AW254" s="65"/>
      <c r="AX254" s="65"/>
      <c r="AY254" s="65"/>
    </row>
    <row r="255" spans="1:51" x14ac:dyDescent="0.25">
      <c r="A255" s="2"/>
      <c r="B255" s="63">
        <v>107</v>
      </c>
      <c r="C255" s="55" t="s">
        <v>228</v>
      </c>
      <c r="D255" s="69">
        <v>1.4</v>
      </c>
      <c r="E255" s="69">
        <v>0.85</v>
      </c>
      <c r="F255" s="69">
        <v>6000</v>
      </c>
      <c r="G255" s="69">
        <v>0.88</v>
      </c>
      <c r="H255" s="69">
        <v>8</v>
      </c>
      <c r="I255" s="67">
        <v>25</v>
      </c>
      <c r="J255" s="85">
        <f t="shared" si="89"/>
        <v>9.7641471582906991</v>
      </c>
      <c r="K255" s="85">
        <f t="shared" si="90"/>
        <v>10.972321823854898</v>
      </c>
      <c r="L255" s="85">
        <f t="shared" si="91"/>
        <v>1.2081746655641992</v>
      </c>
      <c r="M255" s="85">
        <f t="shared" si="92"/>
        <v>10.972321823854898</v>
      </c>
      <c r="N255" s="85">
        <f t="shared" si="93"/>
        <v>10.870648099498823</v>
      </c>
      <c r="O255" s="85">
        <f t="shared" si="94"/>
        <v>1.1065009412081237</v>
      </c>
      <c r="P255" s="85">
        <f t="shared" si="95"/>
        <v>10.972321823854898</v>
      </c>
      <c r="Q255" s="85">
        <f t="shared" si="96"/>
        <v>1.2081746655641992</v>
      </c>
      <c r="R255" s="85">
        <f t="shared" si="97"/>
        <v>10.972321823854898</v>
      </c>
      <c r="S255" s="69">
        <v>0</v>
      </c>
      <c r="T255" s="132">
        <f t="shared" si="98"/>
        <v>10.060602215209876</v>
      </c>
      <c r="U255" s="57">
        <f t="shared" si="76"/>
        <v>0</v>
      </c>
      <c r="V255" s="69">
        <f t="shared" si="99"/>
        <v>1</v>
      </c>
      <c r="W255" s="69">
        <f t="shared" si="100"/>
        <v>0</v>
      </c>
      <c r="X255" s="67">
        <f t="shared" si="77"/>
        <v>0</v>
      </c>
      <c r="Y255" s="68">
        <f t="shared" si="78"/>
        <v>9999</v>
      </c>
      <c r="Z255" s="68">
        <f t="shared" si="79"/>
        <v>0</v>
      </c>
      <c r="AA255" s="68">
        <f t="shared" si="80"/>
        <v>9999</v>
      </c>
      <c r="AB255" s="117" t="str">
        <f t="shared" si="81"/>
        <v/>
      </c>
      <c r="AC255" s="117" t="str">
        <f t="shared" si="85"/>
        <v/>
      </c>
      <c r="AD255" s="117" t="str">
        <f t="shared" si="86"/>
        <v/>
      </c>
      <c r="AE255" s="117" t="str">
        <f t="shared" si="87"/>
        <v/>
      </c>
      <c r="AF255" s="117" t="str">
        <f t="shared" si="88"/>
        <v/>
      </c>
      <c r="AG255" s="133" t="str">
        <f t="shared" si="88"/>
        <v/>
      </c>
      <c r="AH255" s="117" t="str">
        <f t="shared" si="82"/>
        <v/>
      </c>
      <c r="AI255" s="117" t="str">
        <f t="shared" si="68"/>
        <v/>
      </c>
      <c r="AJ255" s="117" t="str">
        <f t="shared" si="69"/>
        <v/>
      </c>
      <c r="AK255" s="117" t="str">
        <f t="shared" si="70"/>
        <v/>
      </c>
      <c r="AL255" s="117" t="str">
        <f t="shared" si="71"/>
        <v/>
      </c>
      <c r="AM255" s="117" t="str">
        <f t="shared" si="83"/>
        <v/>
      </c>
      <c r="AN255" s="117" t="str">
        <f t="shared" si="84"/>
        <v/>
      </c>
      <c r="AO255" s="117" t="str">
        <f t="shared" si="72"/>
        <v/>
      </c>
      <c r="AP255" s="117" t="str">
        <f t="shared" si="73"/>
        <v/>
      </c>
      <c r="AQ255" s="117" t="str">
        <f t="shared" si="74"/>
        <v/>
      </c>
      <c r="AR255" s="133" t="str">
        <f t="shared" si="75"/>
        <v/>
      </c>
      <c r="AS255" s="69"/>
      <c r="AT255" s="69"/>
      <c r="AU255" s="69"/>
      <c r="AV255" s="65"/>
      <c r="AW255" s="65"/>
      <c r="AX255" s="65"/>
      <c r="AY255" s="65"/>
    </row>
    <row r="256" spans="1:51" x14ac:dyDescent="0.25">
      <c r="A256" s="2"/>
      <c r="B256" s="63">
        <v>108</v>
      </c>
      <c r="C256" s="55" t="s">
        <v>229</v>
      </c>
      <c r="D256" s="69">
        <v>1.7</v>
      </c>
      <c r="E256" s="69">
        <v>1.33</v>
      </c>
      <c r="F256" s="69">
        <v>6000</v>
      </c>
      <c r="G256" s="69">
        <v>1.07</v>
      </c>
      <c r="H256" s="69">
        <v>12</v>
      </c>
      <c r="I256" s="67">
        <v>30</v>
      </c>
      <c r="J256" s="85">
        <f t="shared" si="89"/>
        <v>9.8913816607610858</v>
      </c>
      <c r="K256" s="85">
        <f t="shared" si="90"/>
        <v>11.099556326325285</v>
      </c>
      <c r="L256" s="85">
        <f t="shared" si="91"/>
        <v>1.2081746655641992</v>
      </c>
      <c r="M256" s="85">
        <f t="shared" si="92"/>
        <v>11.099556326325285</v>
      </c>
      <c r="N256" s="85">
        <f t="shared" si="93"/>
        <v>10.870648099498823</v>
      </c>
      <c r="O256" s="85">
        <f t="shared" si="94"/>
        <v>0.979266438737737</v>
      </c>
      <c r="P256" s="85">
        <f t="shared" si="95"/>
        <v>11.099556326325285</v>
      </c>
      <c r="Q256" s="85">
        <f t="shared" si="96"/>
        <v>1.2081746655641992</v>
      </c>
      <c r="R256" s="85">
        <f t="shared" si="97"/>
        <v>11.099556326325285</v>
      </c>
      <c r="S256" s="69">
        <v>0</v>
      </c>
      <c r="T256" s="132">
        <f t="shared" si="98"/>
        <v>10.065865794894215</v>
      </c>
      <c r="U256" s="57">
        <f t="shared" si="76"/>
        <v>0</v>
      </c>
      <c r="V256" s="69">
        <f t="shared" si="99"/>
        <v>1</v>
      </c>
      <c r="W256" s="69">
        <f t="shared" si="100"/>
        <v>0</v>
      </c>
      <c r="X256" s="67">
        <f t="shared" si="77"/>
        <v>1</v>
      </c>
      <c r="Y256" s="68">
        <f t="shared" si="78"/>
        <v>9999</v>
      </c>
      <c r="Z256" s="68">
        <f t="shared" si="79"/>
        <v>0</v>
      </c>
      <c r="AA256" s="68">
        <f t="shared" si="80"/>
        <v>9999</v>
      </c>
      <c r="AB256" s="117" t="str">
        <f t="shared" si="81"/>
        <v/>
      </c>
      <c r="AC256" s="117" t="str">
        <f t="shared" si="85"/>
        <v/>
      </c>
      <c r="AD256" s="117" t="str">
        <f t="shared" si="86"/>
        <v/>
      </c>
      <c r="AE256" s="117" t="str">
        <f t="shared" si="87"/>
        <v/>
      </c>
      <c r="AF256" s="117" t="str">
        <f t="shared" si="88"/>
        <v/>
      </c>
      <c r="AG256" s="133" t="str">
        <f t="shared" si="88"/>
        <v/>
      </c>
      <c r="AH256" s="117" t="str">
        <f t="shared" si="82"/>
        <v/>
      </c>
      <c r="AI256" s="117" t="str">
        <f t="shared" si="68"/>
        <v/>
      </c>
      <c r="AJ256" s="117" t="str">
        <f t="shared" si="69"/>
        <v/>
      </c>
      <c r="AK256" s="117" t="str">
        <f t="shared" si="70"/>
        <v/>
      </c>
      <c r="AL256" s="117" t="str">
        <f t="shared" si="71"/>
        <v/>
      </c>
      <c r="AM256" s="117" t="str">
        <f t="shared" si="83"/>
        <v/>
      </c>
      <c r="AN256" s="117" t="str">
        <f t="shared" si="84"/>
        <v/>
      </c>
      <c r="AO256" s="117" t="str">
        <f t="shared" si="72"/>
        <v/>
      </c>
      <c r="AP256" s="117" t="str">
        <f t="shared" si="73"/>
        <v/>
      </c>
      <c r="AQ256" s="117" t="str">
        <f t="shared" si="74"/>
        <v/>
      </c>
      <c r="AR256" s="133" t="str">
        <f t="shared" si="75"/>
        <v/>
      </c>
      <c r="AS256" s="69"/>
      <c r="AT256" s="69"/>
      <c r="AU256" s="69"/>
      <c r="AV256" s="65"/>
      <c r="AW256" s="65"/>
      <c r="AX256" s="65"/>
      <c r="AY256" s="65"/>
    </row>
    <row r="257" spans="1:51" x14ac:dyDescent="0.25">
      <c r="A257" s="2"/>
      <c r="B257" s="117">
        <v>109</v>
      </c>
      <c r="C257" s="55" t="s">
        <v>230</v>
      </c>
      <c r="D257" s="69">
        <v>2</v>
      </c>
      <c r="E257" s="69">
        <v>2.81</v>
      </c>
      <c r="F257" s="69">
        <v>6000</v>
      </c>
      <c r="G257" s="69">
        <v>1.26</v>
      </c>
      <c r="H257" s="69">
        <v>13</v>
      </c>
      <c r="I257" s="67">
        <v>20</v>
      </c>
      <c r="J257" s="85">
        <f t="shared" si="89"/>
        <v>10.283688043378111</v>
      </c>
      <c r="K257" s="85">
        <f t="shared" si="90"/>
        <v>11.49186270894231</v>
      </c>
      <c r="L257" s="85">
        <f t="shared" si="91"/>
        <v>1.2081746655641992</v>
      </c>
      <c r="M257" s="85">
        <f t="shared" si="92"/>
        <v>11.49186270894231</v>
      </c>
      <c r="N257" s="85">
        <f t="shared" si="93"/>
        <v>10.870648099498823</v>
      </c>
      <c r="O257" s="85">
        <f t="shared" si="94"/>
        <v>0.58696005612071134</v>
      </c>
      <c r="P257" s="85">
        <f t="shared" si="95"/>
        <v>11.49186270894231</v>
      </c>
      <c r="Q257" s="85">
        <f t="shared" si="96"/>
        <v>1.2081746655641992</v>
      </c>
      <c r="R257" s="85">
        <f t="shared" si="97"/>
        <v>11.49186270894231</v>
      </c>
      <c r="S257" s="69">
        <v>0</v>
      </c>
      <c r="T257" s="132">
        <f t="shared" si="98"/>
        <v>10.082460470616176</v>
      </c>
      <c r="U257" s="57">
        <f t="shared" si="76"/>
        <v>0</v>
      </c>
      <c r="V257" s="69">
        <f t="shared" si="99"/>
        <v>1</v>
      </c>
      <c r="W257" s="69">
        <f t="shared" si="100"/>
        <v>0</v>
      </c>
      <c r="X257" s="67">
        <f t="shared" si="77"/>
        <v>1</v>
      </c>
      <c r="Y257" s="68">
        <f t="shared" si="78"/>
        <v>9999</v>
      </c>
      <c r="Z257" s="68">
        <f t="shared" si="79"/>
        <v>0</v>
      </c>
      <c r="AA257" s="68">
        <f t="shared" si="80"/>
        <v>9999</v>
      </c>
      <c r="AB257" s="117" t="str">
        <f t="shared" si="81"/>
        <v/>
      </c>
      <c r="AC257" s="117" t="str">
        <f t="shared" si="85"/>
        <v/>
      </c>
      <c r="AD257" s="117" t="str">
        <f t="shared" si="86"/>
        <v/>
      </c>
      <c r="AE257" s="117" t="str">
        <f t="shared" si="87"/>
        <v/>
      </c>
      <c r="AF257" s="117" t="str">
        <f t="shared" si="88"/>
        <v/>
      </c>
      <c r="AG257" s="133" t="str">
        <f t="shared" si="88"/>
        <v/>
      </c>
      <c r="AH257" s="117" t="str">
        <f t="shared" si="82"/>
        <v/>
      </c>
      <c r="AI257" s="117" t="str">
        <f t="shared" si="68"/>
        <v/>
      </c>
      <c r="AJ257" s="117" t="str">
        <f t="shared" si="69"/>
        <v/>
      </c>
      <c r="AK257" s="117" t="str">
        <f t="shared" si="70"/>
        <v/>
      </c>
      <c r="AL257" s="117" t="str">
        <f t="shared" si="71"/>
        <v/>
      </c>
      <c r="AM257" s="117" t="str">
        <f t="shared" si="83"/>
        <v/>
      </c>
      <c r="AN257" s="117" t="str">
        <f t="shared" si="84"/>
        <v/>
      </c>
      <c r="AO257" s="117" t="str">
        <f t="shared" si="72"/>
        <v/>
      </c>
      <c r="AP257" s="117" t="str">
        <f t="shared" si="73"/>
        <v/>
      </c>
      <c r="AQ257" s="117" t="str">
        <f t="shared" si="74"/>
        <v/>
      </c>
      <c r="AR257" s="133" t="str">
        <f t="shared" si="75"/>
        <v/>
      </c>
      <c r="AS257" s="69"/>
      <c r="AT257" s="69"/>
      <c r="AU257" s="69"/>
      <c r="AV257" s="65"/>
      <c r="AW257" s="65"/>
      <c r="AX257" s="65"/>
      <c r="AY257" s="65"/>
    </row>
    <row r="258" spans="1:51" x14ac:dyDescent="0.25">
      <c r="A258" s="2"/>
      <c r="B258" s="117">
        <v>110</v>
      </c>
      <c r="C258" s="55" t="s">
        <v>231</v>
      </c>
      <c r="D258" s="69">
        <v>2.4</v>
      </c>
      <c r="E258" s="69">
        <v>7.52</v>
      </c>
      <c r="F258" s="69">
        <v>3500</v>
      </c>
      <c r="G258" s="69">
        <v>1.32</v>
      </c>
      <c r="H258" s="69">
        <v>31</v>
      </c>
      <c r="I258" s="67">
        <v>35</v>
      </c>
      <c r="J258" s="85">
        <f t="shared" si="89"/>
        <v>11.532176598868778</v>
      </c>
      <c r="K258" s="85">
        <f t="shared" si="90"/>
        <v>12.740351264432977</v>
      </c>
      <c r="L258" s="85">
        <f t="shared" si="91"/>
        <v>1.2081746655641992</v>
      </c>
      <c r="M258" s="85">
        <f t="shared" si="92"/>
        <v>12.740351264432977</v>
      </c>
      <c r="N258" s="85">
        <f t="shared" si="93"/>
        <v>10.870648099498823</v>
      </c>
      <c r="O258" s="85">
        <f t="shared" si="94"/>
        <v>0.6615284993699555</v>
      </c>
      <c r="P258" s="85">
        <f t="shared" si="95"/>
        <v>12.740351264432977</v>
      </c>
      <c r="Q258" s="85">
        <f t="shared" si="96"/>
        <v>1.2081746655641992</v>
      </c>
      <c r="R258" s="85">
        <f t="shared" si="97"/>
        <v>12.740351264432977</v>
      </c>
      <c r="S258" s="69">
        <v>0</v>
      </c>
      <c r="T258" s="132">
        <f t="shared" si="98"/>
        <v>10.138915728694428</v>
      </c>
      <c r="U258" s="57">
        <f t="shared" si="76"/>
        <v>0</v>
      </c>
      <c r="V258" s="69">
        <f t="shared" si="99"/>
        <v>1</v>
      </c>
      <c r="W258" s="69">
        <f t="shared" si="100"/>
        <v>0</v>
      </c>
      <c r="X258" s="67">
        <f t="shared" si="77"/>
        <v>1</v>
      </c>
      <c r="Y258" s="68">
        <f t="shared" si="78"/>
        <v>9999</v>
      </c>
      <c r="Z258" s="68">
        <f t="shared" si="79"/>
        <v>0</v>
      </c>
      <c r="AA258" s="68">
        <f t="shared" si="80"/>
        <v>9999</v>
      </c>
      <c r="AB258" s="117" t="str">
        <f t="shared" si="81"/>
        <v/>
      </c>
      <c r="AC258" s="117" t="str">
        <f t="shared" si="85"/>
        <v/>
      </c>
      <c r="AD258" s="117" t="str">
        <f t="shared" si="86"/>
        <v/>
      </c>
      <c r="AE258" s="117" t="str">
        <f t="shared" si="87"/>
        <v/>
      </c>
      <c r="AF258" s="117" t="str">
        <f t="shared" si="88"/>
        <v/>
      </c>
      <c r="AG258" s="133" t="str">
        <f t="shared" si="88"/>
        <v/>
      </c>
      <c r="AH258" s="117" t="str">
        <f t="shared" si="82"/>
        <v/>
      </c>
      <c r="AI258" s="117" t="str">
        <f t="shared" si="68"/>
        <v/>
      </c>
      <c r="AJ258" s="117" t="str">
        <f t="shared" si="69"/>
        <v/>
      </c>
      <c r="AK258" s="117" t="str">
        <f t="shared" si="70"/>
        <v/>
      </c>
      <c r="AL258" s="117" t="str">
        <f t="shared" si="71"/>
        <v/>
      </c>
      <c r="AM258" s="117" t="str">
        <f t="shared" si="83"/>
        <v/>
      </c>
      <c r="AN258" s="117" t="str">
        <f t="shared" si="84"/>
        <v/>
      </c>
      <c r="AO258" s="117" t="str">
        <f t="shared" si="72"/>
        <v/>
      </c>
      <c r="AP258" s="117" t="str">
        <f t="shared" si="73"/>
        <v/>
      </c>
      <c r="AQ258" s="117" t="str">
        <f t="shared" si="74"/>
        <v/>
      </c>
      <c r="AR258" s="133" t="str">
        <f t="shared" si="75"/>
        <v/>
      </c>
      <c r="AS258" s="69"/>
      <c r="AT258" s="69"/>
      <c r="AU258" s="69"/>
      <c r="AV258" s="65"/>
      <c r="AW258" s="65"/>
      <c r="AX258" s="65"/>
      <c r="AY258" s="65"/>
    </row>
    <row r="259" spans="1:51" x14ac:dyDescent="0.25">
      <c r="A259" s="2"/>
      <c r="B259" s="117">
        <v>111</v>
      </c>
      <c r="C259" s="55" t="s">
        <v>232</v>
      </c>
      <c r="D259" s="69">
        <v>4.3</v>
      </c>
      <c r="E259" s="69">
        <v>5.43</v>
      </c>
      <c r="F259" s="69">
        <v>3000</v>
      </c>
      <c r="G259" s="69">
        <v>1.35</v>
      </c>
      <c r="H259" s="69">
        <v>23</v>
      </c>
      <c r="I259" s="67">
        <v>35</v>
      </c>
      <c r="J259" s="85">
        <f t="shared" si="89"/>
        <v>10.978176369362304</v>
      </c>
      <c r="K259" s="85">
        <f t="shared" si="90"/>
        <v>12.186351034926503</v>
      </c>
      <c r="L259" s="85">
        <f t="shared" si="91"/>
        <v>1.2081746655641992</v>
      </c>
      <c r="M259" s="85">
        <f t="shared" si="92"/>
        <v>12.186351034926503</v>
      </c>
      <c r="N259" s="85">
        <f t="shared" si="93"/>
        <v>10.870648099498823</v>
      </c>
      <c r="O259" s="85">
        <f t="shared" si="94"/>
        <v>0.10752826986348096</v>
      </c>
      <c r="P259" s="85">
        <f t="shared" si="95"/>
        <v>12.186351034926503</v>
      </c>
      <c r="Q259" s="85">
        <f t="shared" si="96"/>
        <v>1.2081746655641992</v>
      </c>
      <c r="R259" s="85">
        <f t="shared" si="97"/>
        <v>12.186351034926503</v>
      </c>
      <c r="S259" s="69">
        <v>0</v>
      </c>
      <c r="T259" s="132">
        <f t="shared" si="98"/>
        <v>10.113183346954866</v>
      </c>
      <c r="U259" s="57">
        <f t="shared" si="76"/>
        <v>0</v>
      </c>
      <c r="V259" s="69">
        <f t="shared" si="99"/>
        <v>1</v>
      </c>
      <c r="W259" s="69">
        <f t="shared" si="100"/>
        <v>0</v>
      </c>
      <c r="X259" s="67">
        <f t="shared" si="77"/>
        <v>1</v>
      </c>
      <c r="Y259" s="68">
        <f t="shared" si="78"/>
        <v>9999</v>
      </c>
      <c r="Z259" s="68">
        <f t="shared" si="79"/>
        <v>0</v>
      </c>
      <c r="AA259" s="68">
        <f t="shared" si="80"/>
        <v>9999</v>
      </c>
      <c r="AB259" s="117" t="str">
        <f t="shared" si="81"/>
        <v/>
      </c>
      <c r="AC259" s="117" t="str">
        <f t="shared" si="85"/>
        <v/>
      </c>
      <c r="AD259" s="117" t="str">
        <f t="shared" si="86"/>
        <v/>
      </c>
      <c r="AE259" s="117" t="str">
        <f t="shared" si="87"/>
        <v/>
      </c>
      <c r="AF259" s="117" t="str">
        <f t="shared" si="88"/>
        <v/>
      </c>
      <c r="AG259" s="133" t="str">
        <f t="shared" si="88"/>
        <v/>
      </c>
      <c r="AH259" s="117" t="str">
        <f t="shared" si="82"/>
        <v/>
      </c>
      <c r="AI259" s="117" t="str">
        <f t="shared" si="68"/>
        <v/>
      </c>
      <c r="AJ259" s="117" t="str">
        <f t="shared" si="69"/>
        <v/>
      </c>
      <c r="AK259" s="117" t="str">
        <f t="shared" si="70"/>
        <v/>
      </c>
      <c r="AL259" s="117" t="str">
        <f t="shared" si="71"/>
        <v/>
      </c>
      <c r="AM259" s="117" t="str">
        <f t="shared" si="83"/>
        <v/>
      </c>
      <c r="AN259" s="117" t="str">
        <f t="shared" si="84"/>
        <v/>
      </c>
      <c r="AO259" s="117" t="str">
        <f t="shared" si="72"/>
        <v/>
      </c>
      <c r="AP259" s="117" t="str">
        <f t="shared" si="73"/>
        <v/>
      </c>
      <c r="AQ259" s="117" t="str">
        <f t="shared" si="74"/>
        <v/>
      </c>
      <c r="AR259" s="133" t="str">
        <f t="shared" si="75"/>
        <v/>
      </c>
      <c r="AS259" s="69"/>
      <c r="AT259" s="69"/>
      <c r="AU259" s="69"/>
      <c r="AV259" s="65"/>
      <c r="AW259" s="65"/>
      <c r="AX259" s="65"/>
      <c r="AY259" s="65"/>
    </row>
    <row r="260" spans="1:51" x14ac:dyDescent="0.25">
      <c r="A260" s="2"/>
      <c r="B260" s="117">
        <v>112</v>
      </c>
      <c r="C260" s="55" t="s">
        <v>233</v>
      </c>
      <c r="D260" s="69">
        <v>2</v>
      </c>
      <c r="E260" s="69">
        <v>5.43</v>
      </c>
      <c r="F260" s="69">
        <v>4500</v>
      </c>
      <c r="G260" s="69">
        <v>1.41</v>
      </c>
      <c r="H260" s="69">
        <v>23</v>
      </c>
      <c r="I260" s="67">
        <v>35</v>
      </c>
      <c r="J260" s="85">
        <f t="shared" si="89"/>
        <v>10.978176369362304</v>
      </c>
      <c r="K260" s="85">
        <f t="shared" si="90"/>
        <v>12.186351034926503</v>
      </c>
      <c r="L260" s="85">
        <f t="shared" si="91"/>
        <v>1.2081746655641992</v>
      </c>
      <c r="M260" s="85">
        <f t="shared" si="92"/>
        <v>12.186351034926503</v>
      </c>
      <c r="N260" s="85">
        <f t="shared" si="93"/>
        <v>10.870648099498823</v>
      </c>
      <c r="O260" s="85">
        <f t="shared" si="94"/>
        <v>0.10752826986348096</v>
      </c>
      <c r="P260" s="85">
        <f t="shared" si="95"/>
        <v>12.186351034926503</v>
      </c>
      <c r="Q260" s="85">
        <f t="shared" si="96"/>
        <v>1.2081746655641992</v>
      </c>
      <c r="R260" s="85">
        <f t="shared" si="97"/>
        <v>12.186351034926503</v>
      </c>
      <c r="S260" s="69">
        <v>0</v>
      </c>
      <c r="T260" s="132">
        <f t="shared" si="98"/>
        <v>10.113183346954866</v>
      </c>
      <c r="U260" s="57">
        <f t="shared" si="76"/>
        <v>0</v>
      </c>
      <c r="V260" s="69">
        <f t="shared" si="99"/>
        <v>1</v>
      </c>
      <c r="W260" s="69">
        <f t="shared" si="100"/>
        <v>0</v>
      </c>
      <c r="X260" s="67">
        <f t="shared" si="77"/>
        <v>1</v>
      </c>
      <c r="Y260" s="68">
        <f t="shared" si="78"/>
        <v>9999</v>
      </c>
      <c r="Z260" s="68">
        <f t="shared" si="79"/>
        <v>0</v>
      </c>
      <c r="AA260" s="68">
        <f t="shared" si="80"/>
        <v>9999</v>
      </c>
      <c r="AB260" s="117" t="str">
        <f t="shared" si="81"/>
        <v/>
      </c>
      <c r="AC260" s="117" t="str">
        <f t="shared" si="85"/>
        <v/>
      </c>
      <c r="AD260" s="117" t="str">
        <f t="shared" si="86"/>
        <v/>
      </c>
      <c r="AE260" s="117" t="str">
        <f t="shared" si="87"/>
        <v/>
      </c>
      <c r="AF260" s="117" t="str">
        <f t="shared" si="88"/>
        <v/>
      </c>
      <c r="AG260" s="133" t="str">
        <f t="shared" si="88"/>
        <v/>
      </c>
      <c r="AH260" s="117" t="str">
        <f t="shared" si="82"/>
        <v/>
      </c>
      <c r="AI260" s="117" t="str">
        <f t="shared" si="68"/>
        <v/>
      </c>
      <c r="AJ260" s="117" t="str">
        <f t="shared" si="69"/>
        <v/>
      </c>
      <c r="AK260" s="117" t="str">
        <f t="shared" si="70"/>
        <v/>
      </c>
      <c r="AL260" s="117" t="str">
        <f t="shared" si="71"/>
        <v/>
      </c>
      <c r="AM260" s="117" t="str">
        <f t="shared" si="83"/>
        <v/>
      </c>
      <c r="AN260" s="117" t="str">
        <f t="shared" si="84"/>
        <v/>
      </c>
      <c r="AO260" s="117" t="str">
        <f t="shared" si="72"/>
        <v/>
      </c>
      <c r="AP260" s="117" t="str">
        <f t="shared" si="73"/>
        <v/>
      </c>
      <c r="AQ260" s="117" t="str">
        <f t="shared" si="74"/>
        <v/>
      </c>
      <c r="AR260" s="133" t="str">
        <f t="shared" si="75"/>
        <v/>
      </c>
      <c r="AS260" s="69"/>
      <c r="AT260" s="69"/>
      <c r="AU260" s="69"/>
      <c r="AV260" s="65"/>
      <c r="AW260" s="65"/>
      <c r="AX260" s="65"/>
      <c r="AY260" s="65"/>
    </row>
    <row r="261" spans="1:51" x14ac:dyDescent="0.25">
      <c r="A261" s="2"/>
      <c r="B261" s="117">
        <v>113</v>
      </c>
      <c r="C261" s="55" t="s">
        <v>234</v>
      </c>
      <c r="D261" s="69">
        <v>5.4</v>
      </c>
      <c r="E261" s="69">
        <v>7.36</v>
      </c>
      <c r="F261" s="69">
        <v>3000</v>
      </c>
      <c r="G261" s="69">
        <v>1.7</v>
      </c>
      <c r="H261" s="69">
        <v>24</v>
      </c>
      <c r="I261" s="67">
        <v>25</v>
      </c>
      <c r="J261" s="85">
        <f t="shared" si="89"/>
        <v>11.489765098045318</v>
      </c>
      <c r="K261" s="85">
        <f t="shared" si="90"/>
        <v>12.697939763609517</v>
      </c>
      <c r="L261" s="85">
        <f t="shared" si="91"/>
        <v>1.2081746655641992</v>
      </c>
      <c r="M261" s="85">
        <f t="shared" si="92"/>
        <v>12.697939763609517</v>
      </c>
      <c r="N261" s="85">
        <f t="shared" si="93"/>
        <v>10.870648099498823</v>
      </c>
      <c r="O261" s="85">
        <f t="shared" si="94"/>
        <v>0.61911699854649505</v>
      </c>
      <c r="P261" s="85">
        <f t="shared" si="95"/>
        <v>12.697939763609517</v>
      </c>
      <c r="Q261" s="85">
        <f t="shared" si="96"/>
        <v>1.2081746655641992</v>
      </c>
      <c r="R261" s="85">
        <f t="shared" si="97"/>
        <v>12.697939763609517</v>
      </c>
      <c r="S261" s="69">
        <v>0</v>
      </c>
      <c r="T261" s="132">
        <f t="shared" si="98"/>
        <v>10.136907584641271</v>
      </c>
      <c r="U261" s="57">
        <f t="shared" si="76"/>
        <v>0</v>
      </c>
      <c r="V261" s="69">
        <f t="shared" si="99"/>
        <v>1</v>
      </c>
      <c r="W261" s="69">
        <f t="shared" si="100"/>
        <v>0</v>
      </c>
      <c r="X261" s="67">
        <f t="shared" si="77"/>
        <v>1</v>
      </c>
      <c r="Y261" s="68">
        <f t="shared" si="78"/>
        <v>9999</v>
      </c>
      <c r="Z261" s="68">
        <f t="shared" si="79"/>
        <v>0</v>
      </c>
      <c r="AA261" s="68">
        <f t="shared" si="80"/>
        <v>9999</v>
      </c>
      <c r="AB261" s="117" t="str">
        <f t="shared" si="81"/>
        <v/>
      </c>
      <c r="AC261" s="117" t="str">
        <f t="shared" si="85"/>
        <v/>
      </c>
      <c r="AD261" s="117" t="str">
        <f t="shared" si="86"/>
        <v/>
      </c>
      <c r="AE261" s="117" t="str">
        <f t="shared" si="87"/>
        <v/>
      </c>
      <c r="AF261" s="117" t="str">
        <f t="shared" si="88"/>
        <v/>
      </c>
      <c r="AG261" s="133" t="str">
        <f t="shared" si="88"/>
        <v/>
      </c>
      <c r="AH261" s="117" t="str">
        <f t="shared" si="82"/>
        <v/>
      </c>
      <c r="AI261" s="117" t="str">
        <f t="shared" si="68"/>
        <v/>
      </c>
      <c r="AJ261" s="117" t="str">
        <f t="shared" si="69"/>
        <v/>
      </c>
      <c r="AK261" s="117" t="str">
        <f t="shared" si="70"/>
        <v/>
      </c>
      <c r="AL261" s="117" t="str">
        <f t="shared" si="71"/>
        <v/>
      </c>
      <c r="AM261" s="117" t="str">
        <f t="shared" si="83"/>
        <v/>
      </c>
      <c r="AN261" s="117" t="str">
        <f t="shared" si="84"/>
        <v/>
      </c>
      <c r="AO261" s="117" t="str">
        <f t="shared" si="72"/>
        <v/>
      </c>
      <c r="AP261" s="117" t="str">
        <f t="shared" si="73"/>
        <v/>
      </c>
      <c r="AQ261" s="117" t="str">
        <f t="shared" si="74"/>
        <v/>
      </c>
      <c r="AR261" s="133" t="str">
        <f t="shared" si="75"/>
        <v/>
      </c>
      <c r="AS261" s="69"/>
      <c r="AT261" s="69"/>
      <c r="AU261" s="69"/>
      <c r="AV261" s="65"/>
      <c r="AW261" s="65"/>
      <c r="AX261" s="65"/>
      <c r="AY261" s="65"/>
    </row>
    <row r="262" spans="1:51" x14ac:dyDescent="0.25">
      <c r="A262" s="2"/>
      <c r="B262" s="117">
        <v>114</v>
      </c>
      <c r="C262" s="55" t="s">
        <v>235</v>
      </c>
      <c r="D262" s="69">
        <v>5.6</v>
      </c>
      <c r="E262" s="69">
        <v>7.52</v>
      </c>
      <c r="F262" s="69">
        <v>3000</v>
      </c>
      <c r="G262" s="69">
        <v>1.76</v>
      </c>
      <c r="H262" s="69">
        <v>31</v>
      </c>
      <c r="I262" s="67">
        <v>35</v>
      </c>
      <c r="J262" s="85">
        <f t="shared" si="89"/>
        <v>11.532176598868778</v>
      </c>
      <c r="K262" s="85">
        <f t="shared" si="90"/>
        <v>12.740351264432977</v>
      </c>
      <c r="L262" s="85">
        <f t="shared" si="91"/>
        <v>1.2081746655641992</v>
      </c>
      <c r="M262" s="85">
        <f t="shared" si="92"/>
        <v>12.740351264432977</v>
      </c>
      <c r="N262" s="85">
        <f t="shared" si="93"/>
        <v>10.870648099498823</v>
      </c>
      <c r="O262" s="85">
        <f t="shared" si="94"/>
        <v>0.6615284993699555</v>
      </c>
      <c r="P262" s="85">
        <f t="shared" si="95"/>
        <v>12.740351264432977</v>
      </c>
      <c r="Q262" s="85">
        <f t="shared" si="96"/>
        <v>1.2081746655641992</v>
      </c>
      <c r="R262" s="85">
        <f t="shared" si="97"/>
        <v>12.740351264432977</v>
      </c>
      <c r="S262" s="69">
        <v>0</v>
      </c>
      <c r="T262" s="132">
        <f t="shared" si="98"/>
        <v>10.138915728694428</v>
      </c>
      <c r="U262" s="57">
        <f t="shared" si="76"/>
        <v>0</v>
      </c>
      <c r="V262" s="69">
        <f t="shared" si="99"/>
        <v>1</v>
      </c>
      <c r="W262" s="69">
        <f t="shared" si="100"/>
        <v>0</v>
      </c>
      <c r="X262" s="67">
        <f t="shared" si="77"/>
        <v>1</v>
      </c>
      <c r="Y262" s="68">
        <f t="shared" si="78"/>
        <v>9999</v>
      </c>
      <c r="Z262" s="68">
        <f t="shared" si="79"/>
        <v>0</v>
      </c>
      <c r="AA262" s="68">
        <f t="shared" si="80"/>
        <v>9999</v>
      </c>
      <c r="AB262" s="117" t="str">
        <f t="shared" si="81"/>
        <v/>
      </c>
      <c r="AC262" s="117" t="str">
        <f t="shared" si="85"/>
        <v/>
      </c>
      <c r="AD262" s="117" t="str">
        <f t="shared" si="86"/>
        <v/>
      </c>
      <c r="AE262" s="117" t="str">
        <f t="shared" si="87"/>
        <v/>
      </c>
      <c r="AF262" s="117" t="str">
        <f t="shared" si="88"/>
        <v/>
      </c>
      <c r="AG262" s="133" t="str">
        <f t="shared" si="88"/>
        <v/>
      </c>
      <c r="AH262" s="117" t="str">
        <f t="shared" si="82"/>
        <v/>
      </c>
      <c r="AI262" s="117" t="str">
        <f t="shared" si="68"/>
        <v/>
      </c>
      <c r="AJ262" s="117" t="str">
        <f t="shared" si="69"/>
        <v/>
      </c>
      <c r="AK262" s="117" t="str">
        <f t="shared" si="70"/>
        <v/>
      </c>
      <c r="AL262" s="117" t="str">
        <f t="shared" si="71"/>
        <v/>
      </c>
      <c r="AM262" s="117" t="str">
        <f t="shared" si="83"/>
        <v/>
      </c>
      <c r="AN262" s="117" t="str">
        <f t="shared" si="84"/>
        <v/>
      </c>
      <c r="AO262" s="117" t="str">
        <f t="shared" si="72"/>
        <v/>
      </c>
      <c r="AP262" s="117" t="str">
        <f t="shared" si="73"/>
        <v/>
      </c>
      <c r="AQ262" s="117" t="str">
        <f t="shared" si="74"/>
        <v/>
      </c>
      <c r="AR262" s="133" t="str">
        <f t="shared" si="75"/>
        <v/>
      </c>
      <c r="AS262" s="69"/>
      <c r="AT262" s="69"/>
      <c r="AU262" s="69"/>
      <c r="AV262" s="65"/>
      <c r="AW262" s="65"/>
      <c r="AX262" s="65"/>
      <c r="AY262" s="65"/>
    </row>
    <row r="263" spans="1:51" x14ac:dyDescent="0.25">
      <c r="A263" s="2"/>
      <c r="B263" s="117">
        <v>115</v>
      </c>
      <c r="C263" s="55" t="s">
        <v>236</v>
      </c>
      <c r="D263" s="69">
        <v>3.3</v>
      </c>
      <c r="E263" s="69">
        <v>7.36</v>
      </c>
      <c r="F263" s="69">
        <v>5500</v>
      </c>
      <c r="G263" s="69">
        <v>2.13</v>
      </c>
      <c r="H263" s="69">
        <v>24</v>
      </c>
      <c r="I263" s="67">
        <v>25</v>
      </c>
      <c r="J263" s="85">
        <f t="shared" si="89"/>
        <v>11.489765098045318</v>
      </c>
      <c r="K263" s="85">
        <f t="shared" si="90"/>
        <v>12.697939763609517</v>
      </c>
      <c r="L263" s="85">
        <f t="shared" si="91"/>
        <v>1.2081746655641992</v>
      </c>
      <c r="M263" s="85">
        <f t="shared" si="92"/>
        <v>12.697939763609517</v>
      </c>
      <c r="N263" s="85">
        <f t="shared" si="93"/>
        <v>10.870648099498823</v>
      </c>
      <c r="O263" s="85">
        <f t="shared" si="94"/>
        <v>0.61911699854649505</v>
      </c>
      <c r="P263" s="85">
        <f t="shared" si="95"/>
        <v>12.697939763609517</v>
      </c>
      <c r="Q263" s="85">
        <f t="shared" si="96"/>
        <v>1.2081746655641992</v>
      </c>
      <c r="R263" s="85">
        <f t="shared" si="97"/>
        <v>12.697939763609517</v>
      </c>
      <c r="S263" s="69">
        <v>0</v>
      </c>
      <c r="T263" s="132">
        <f t="shared" si="98"/>
        <v>10.136907584641271</v>
      </c>
      <c r="U263" s="57">
        <f t="shared" si="76"/>
        <v>0</v>
      </c>
      <c r="V263" s="69">
        <f t="shared" si="99"/>
        <v>1</v>
      </c>
      <c r="W263" s="69">
        <f t="shared" si="100"/>
        <v>0</v>
      </c>
      <c r="X263" s="67">
        <f t="shared" si="77"/>
        <v>1</v>
      </c>
      <c r="Y263" s="68">
        <f t="shared" si="78"/>
        <v>9999</v>
      </c>
      <c r="Z263" s="68">
        <f t="shared" si="79"/>
        <v>0</v>
      </c>
      <c r="AA263" s="68">
        <f t="shared" si="80"/>
        <v>9999</v>
      </c>
      <c r="AB263" s="117" t="str">
        <f t="shared" si="81"/>
        <v/>
      </c>
      <c r="AC263" s="117" t="str">
        <f t="shared" si="85"/>
        <v/>
      </c>
      <c r="AD263" s="117" t="str">
        <f t="shared" si="86"/>
        <v/>
      </c>
      <c r="AE263" s="117" t="str">
        <f t="shared" si="87"/>
        <v/>
      </c>
      <c r="AF263" s="117" t="str">
        <f t="shared" si="88"/>
        <v/>
      </c>
      <c r="AG263" s="133" t="str">
        <f t="shared" si="88"/>
        <v/>
      </c>
      <c r="AH263" s="117" t="str">
        <f t="shared" si="82"/>
        <v/>
      </c>
      <c r="AI263" s="117" t="str">
        <f t="shared" si="68"/>
        <v/>
      </c>
      <c r="AJ263" s="117" t="str">
        <f t="shared" si="69"/>
        <v/>
      </c>
      <c r="AK263" s="117" t="str">
        <f t="shared" si="70"/>
        <v/>
      </c>
      <c r="AL263" s="117" t="str">
        <f t="shared" si="71"/>
        <v/>
      </c>
      <c r="AM263" s="117" t="str">
        <f t="shared" si="83"/>
        <v/>
      </c>
      <c r="AN263" s="117" t="str">
        <f t="shared" si="84"/>
        <v/>
      </c>
      <c r="AO263" s="117" t="str">
        <f t="shared" si="72"/>
        <v/>
      </c>
      <c r="AP263" s="117" t="str">
        <f t="shared" si="73"/>
        <v/>
      </c>
      <c r="AQ263" s="117" t="str">
        <f t="shared" si="74"/>
        <v/>
      </c>
      <c r="AR263" s="133" t="str">
        <f t="shared" si="75"/>
        <v/>
      </c>
      <c r="AS263" s="69"/>
      <c r="AT263" s="69"/>
      <c r="AU263" s="69"/>
      <c r="AV263" s="65"/>
      <c r="AW263" s="65"/>
      <c r="AX263" s="65"/>
      <c r="AY263" s="65"/>
    </row>
    <row r="264" spans="1:51" x14ac:dyDescent="0.25">
      <c r="A264" s="2"/>
      <c r="B264" s="117">
        <v>116</v>
      </c>
      <c r="C264" s="55" t="s">
        <v>237</v>
      </c>
      <c r="D264" s="69">
        <v>7.6</v>
      </c>
      <c r="E264" s="69">
        <v>11.9</v>
      </c>
      <c r="F264" s="69">
        <v>3000</v>
      </c>
      <c r="G264" s="69">
        <v>2.39</v>
      </c>
      <c r="H264" s="69">
        <v>36</v>
      </c>
      <c r="I264" s="67">
        <v>30</v>
      </c>
      <c r="J264" s="85">
        <f t="shared" si="89"/>
        <v>12.693191433911057</v>
      </c>
      <c r="K264" s="85">
        <f t="shared" si="90"/>
        <v>13.901366099475256</v>
      </c>
      <c r="L264" s="85">
        <f t="shared" si="91"/>
        <v>1.2081746655641992</v>
      </c>
      <c r="M264" s="85">
        <f t="shared" si="92"/>
        <v>13.901366099475256</v>
      </c>
      <c r="N264" s="85">
        <f t="shared" si="93"/>
        <v>10.870648099498823</v>
      </c>
      <c r="O264" s="85">
        <f t="shared" si="94"/>
        <v>1.8225433344122342</v>
      </c>
      <c r="P264" s="85">
        <f t="shared" si="95"/>
        <v>13.901366099475256</v>
      </c>
      <c r="Q264" s="85">
        <f t="shared" si="96"/>
        <v>1.2081746655641992</v>
      </c>
      <c r="R264" s="85">
        <f t="shared" si="97"/>
        <v>13.901366099475256</v>
      </c>
      <c r="S264" s="69">
        <v>0</v>
      </c>
      <c r="T264" s="132">
        <f t="shared" si="98"/>
        <v>10.19632879773603</v>
      </c>
      <c r="U264" s="57">
        <f t="shared" si="76"/>
        <v>0</v>
      </c>
      <c r="V264" s="69">
        <f t="shared" si="99"/>
        <v>1</v>
      </c>
      <c r="W264" s="69">
        <f t="shared" si="100"/>
        <v>0</v>
      </c>
      <c r="X264" s="67">
        <f t="shared" si="77"/>
        <v>1</v>
      </c>
      <c r="Y264" s="68">
        <f t="shared" si="78"/>
        <v>9999</v>
      </c>
      <c r="Z264" s="68">
        <f t="shared" si="79"/>
        <v>0</v>
      </c>
      <c r="AA264" s="68">
        <f t="shared" si="80"/>
        <v>9999</v>
      </c>
      <c r="AB264" s="117" t="str">
        <f t="shared" si="81"/>
        <v/>
      </c>
      <c r="AC264" s="117" t="str">
        <f t="shared" si="85"/>
        <v/>
      </c>
      <c r="AD264" s="117" t="str">
        <f t="shared" si="86"/>
        <v/>
      </c>
      <c r="AE264" s="117" t="str">
        <f t="shared" si="87"/>
        <v/>
      </c>
      <c r="AF264" s="117" t="str">
        <f t="shared" si="88"/>
        <v/>
      </c>
      <c r="AG264" s="133" t="str">
        <f t="shared" si="88"/>
        <v/>
      </c>
      <c r="AH264" s="117" t="str">
        <f t="shared" si="82"/>
        <v/>
      </c>
      <c r="AI264" s="117" t="str">
        <f t="shared" si="68"/>
        <v/>
      </c>
      <c r="AJ264" s="117" t="str">
        <f t="shared" si="69"/>
        <v/>
      </c>
      <c r="AK264" s="117" t="str">
        <f t="shared" si="70"/>
        <v/>
      </c>
      <c r="AL264" s="117" t="str">
        <f t="shared" si="71"/>
        <v/>
      </c>
      <c r="AM264" s="117" t="str">
        <f t="shared" si="83"/>
        <v/>
      </c>
      <c r="AN264" s="117" t="str">
        <f t="shared" si="84"/>
        <v/>
      </c>
      <c r="AO264" s="117" t="str">
        <f t="shared" si="72"/>
        <v/>
      </c>
      <c r="AP264" s="117" t="str">
        <f t="shared" si="73"/>
        <v/>
      </c>
      <c r="AQ264" s="117" t="str">
        <f t="shared" si="74"/>
        <v/>
      </c>
      <c r="AR264" s="133" t="str">
        <f t="shared" si="75"/>
        <v/>
      </c>
      <c r="AS264" s="69"/>
      <c r="AT264" s="69"/>
      <c r="AU264" s="69"/>
      <c r="AV264" s="65"/>
      <c r="AW264" s="65"/>
      <c r="AX264" s="65"/>
      <c r="AY264" s="65"/>
    </row>
    <row r="265" spans="1:51" x14ac:dyDescent="0.25">
      <c r="A265" s="2"/>
      <c r="B265" s="117">
        <v>117</v>
      </c>
      <c r="C265" s="55" t="s">
        <v>238</v>
      </c>
      <c r="D265" s="69">
        <v>11.4</v>
      </c>
      <c r="E265" s="69">
        <v>26.5</v>
      </c>
      <c r="F265" s="69">
        <v>2000</v>
      </c>
      <c r="G265" s="69">
        <v>2.39</v>
      </c>
      <c r="H265" s="69">
        <v>52</v>
      </c>
      <c r="I265" s="67">
        <v>40</v>
      </c>
      <c r="J265" s="85">
        <f t="shared" si="89"/>
        <v>16.563240884051986</v>
      </c>
      <c r="K265" s="85">
        <f t="shared" si="90"/>
        <v>17.771415549616187</v>
      </c>
      <c r="L265" s="85">
        <f t="shared" si="91"/>
        <v>1.2081746655641992</v>
      </c>
      <c r="M265" s="85">
        <f t="shared" si="92"/>
        <v>17.771415549616187</v>
      </c>
      <c r="N265" s="85">
        <f t="shared" si="93"/>
        <v>10.870648099498823</v>
      </c>
      <c r="O265" s="85">
        <f t="shared" si="94"/>
        <v>5.6925927845531632</v>
      </c>
      <c r="P265" s="85">
        <f t="shared" si="95"/>
        <v>17.771415549616187</v>
      </c>
      <c r="Q265" s="85">
        <f t="shared" si="96"/>
        <v>1.2081746655641992</v>
      </c>
      <c r="R265" s="85">
        <f t="shared" si="97"/>
        <v>17.771415549616187</v>
      </c>
      <c r="S265" s="69">
        <v>0</v>
      </c>
      <c r="T265" s="132">
        <f t="shared" si="98"/>
        <v>10.420835829974878</v>
      </c>
      <c r="U265" s="57">
        <f t="shared" si="76"/>
        <v>1</v>
      </c>
      <c r="V265" s="69">
        <f t="shared" si="99"/>
        <v>0</v>
      </c>
      <c r="W265" s="69">
        <f t="shared" si="100"/>
        <v>1</v>
      </c>
      <c r="X265" s="67">
        <f t="shared" si="77"/>
        <v>1</v>
      </c>
      <c r="Y265" s="68">
        <f t="shared" si="78"/>
        <v>9999</v>
      </c>
      <c r="Z265" s="68">
        <f t="shared" si="79"/>
        <v>0</v>
      </c>
      <c r="AA265" s="68">
        <f t="shared" si="80"/>
        <v>9999</v>
      </c>
      <c r="AB265" s="117" t="str">
        <f t="shared" si="81"/>
        <v/>
      </c>
      <c r="AC265" s="117" t="str">
        <f t="shared" si="85"/>
        <v/>
      </c>
      <c r="AD265" s="117" t="str">
        <f t="shared" si="86"/>
        <v/>
      </c>
      <c r="AE265" s="117" t="str">
        <f t="shared" si="87"/>
        <v/>
      </c>
      <c r="AF265" s="117" t="str">
        <f t="shared" si="88"/>
        <v/>
      </c>
      <c r="AG265" s="133" t="str">
        <f t="shared" si="88"/>
        <v/>
      </c>
      <c r="AH265" s="117" t="str">
        <f t="shared" si="82"/>
        <v/>
      </c>
      <c r="AI265" s="117" t="str">
        <f t="shared" si="68"/>
        <v/>
      </c>
      <c r="AJ265" s="117" t="str">
        <f t="shared" si="69"/>
        <v/>
      </c>
      <c r="AK265" s="117" t="str">
        <f t="shared" si="70"/>
        <v/>
      </c>
      <c r="AL265" s="117" t="str">
        <f t="shared" si="71"/>
        <v/>
      </c>
      <c r="AM265" s="117" t="str">
        <f t="shared" si="83"/>
        <v/>
      </c>
      <c r="AN265" s="117" t="str">
        <f t="shared" si="84"/>
        <v/>
      </c>
      <c r="AO265" s="117" t="str">
        <f t="shared" si="72"/>
        <v/>
      </c>
      <c r="AP265" s="117" t="str">
        <f t="shared" si="73"/>
        <v/>
      </c>
      <c r="AQ265" s="117" t="str">
        <f t="shared" si="74"/>
        <v/>
      </c>
      <c r="AR265" s="133" t="str">
        <f t="shared" si="75"/>
        <v/>
      </c>
      <c r="AS265" s="69"/>
      <c r="AT265" s="69"/>
      <c r="AU265" s="69"/>
      <c r="AV265" s="65"/>
      <c r="AW265" s="65"/>
      <c r="AX265" s="65"/>
      <c r="AY265" s="65"/>
    </row>
    <row r="266" spans="1:51" x14ac:dyDescent="0.25">
      <c r="A266" s="2"/>
      <c r="B266" s="117">
        <v>118</v>
      </c>
      <c r="C266" s="55" t="s">
        <v>239</v>
      </c>
      <c r="D266" s="69">
        <v>5</v>
      </c>
      <c r="E266" s="69">
        <v>16.399999999999999</v>
      </c>
      <c r="F266" s="69">
        <v>4000</v>
      </c>
      <c r="G266" s="69">
        <v>2.5499999999999998</v>
      </c>
      <c r="H266" s="69">
        <v>49</v>
      </c>
      <c r="I266" s="67">
        <v>40</v>
      </c>
      <c r="J266" s="85">
        <f t="shared" si="89"/>
        <v>13.886014894570934</v>
      </c>
      <c r="K266" s="85">
        <f t="shared" si="90"/>
        <v>15.094189560135133</v>
      </c>
      <c r="L266" s="85">
        <f t="shared" si="91"/>
        <v>1.2081746655641992</v>
      </c>
      <c r="M266" s="85">
        <f t="shared" si="92"/>
        <v>15.094189560135133</v>
      </c>
      <c r="N266" s="85">
        <f t="shared" si="93"/>
        <v>10.870648099498823</v>
      </c>
      <c r="O266" s="85">
        <f t="shared" si="94"/>
        <v>3.0153667950721115</v>
      </c>
      <c r="P266" s="85">
        <f t="shared" si="95"/>
        <v>15.094189560135133</v>
      </c>
      <c r="Q266" s="85">
        <f t="shared" si="96"/>
        <v>1.2081746655641992</v>
      </c>
      <c r="R266" s="85">
        <f t="shared" si="97"/>
        <v>15.094189560135133</v>
      </c>
      <c r="S266" s="69">
        <v>0</v>
      </c>
      <c r="T266" s="132">
        <f t="shared" si="98"/>
        <v>10.260160562833461</v>
      </c>
      <c r="U266" s="57">
        <f t="shared" si="76"/>
        <v>0</v>
      </c>
      <c r="V266" s="69">
        <f t="shared" si="99"/>
        <v>1</v>
      </c>
      <c r="W266" s="69">
        <f t="shared" si="100"/>
        <v>0</v>
      </c>
      <c r="X266" s="67">
        <f t="shared" si="77"/>
        <v>1</v>
      </c>
      <c r="Y266" s="68">
        <f t="shared" si="78"/>
        <v>9999</v>
      </c>
      <c r="Z266" s="68">
        <f t="shared" si="79"/>
        <v>0</v>
      </c>
      <c r="AA266" s="68">
        <f t="shared" si="80"/>
        <v>9999</v>
      </c>
      <c r="AB266" s="117" t="str">
        <f t="shared" si="81"/>
        <v/>
      </c>
      <c r="AC266" s="117" t="str">
        <f t="shared" si="85"/>
        <v/>
      </c>
      <c r="AD266" s="117" t="str">
        <f t="shared" si="86"/>
        <v/>
      </c>
      <c r="AE266" s="117" t="str">
        <f t="shared" si="87"/>
        <v/>
      </c>
      <c r="AF266" s="117" t="str">
        <f t="shared" si="88"/>
        <v/>
      </c>
      <c r="AG266" s="133" t="str">
        <f t="shared" si="88"/>
        <v/>
      </c>
      <c r="AH266" s="117" t="str">
        <f t="shared" si="82"/>
        <v/>
      </c>
      <c r="AI266" s="117" t="str">
        <f t="shared" si="68"/>
        <v/>
      </c>
      <c r="AJ266" s="117" t="str">
        <f t="shared" si="69"/>
        <v/>
      </c>
      <c r="AK266" s="117" t="str">
        <f t="shared" si="70"/>
        <v/>
      </c>
      <c r="AL266" s="117" t="str">
        <f t="shared" si="71"/>
        <v/>
      </c>
      <c r="AM266" s="117" t="str">
        <f t="shared" si="83"/>
        <v/>
      </c>
      <c r="AN266" s="117" t="str">
        <f t="shared" si="84"/>
        <v/>
      </c>
      <c r="AO266" s="117" t="str">
        <f t="shared" si="72"/>
        <v/>
      </c>
      <c r="AP266" s="117" t="str">
        <f t="shared" si="73"/>
        <v/>
      </c>
      <c r="AQ266" s="117" t="str">
        <f t="shared" si="74"/>
        <v/>
      </c>
      <c r="AR266" s="133" t="str">
        <f t="shared" si="75"/>
        <v/>
      </c>
      <c r="AS266" s="69"/>
      <c r="AT266" s="69"/>
      <c r="AU266" s="69"/>
      <c r="AV266" s="65"/>
      <c r="AW266" s="65"/>
      <c r="AX266" s="65"/>
      <c r="AY266" s="65"/>
    </row>
    <row r="267" spans="1:51" x14ac:dyDescent="0.25">
      <c r="A267" s="2"/>
      <c r="B267" s="117">
        <v>119</v>
      </c>
      <c r="C267" s="55" t="s">
        <v>240</v>
      </c>
      <c r="D267" s="69">
        <v>2.9</v>
      </c>
      <c r="E267" s="69">
        <v>11.9</v>
      </c>
      <c r="F267" s="69">
        <v>4500</v>
      </c>
      <c r="G267" s="69">
        <v>2.59</v>
      </c>
      <c r="H267" s="69">
        <v>36</v>
      </c>
      <c r="I267" s="67">
        <v>30</v>
      </c>
      <c r="J267" s="85">
        <f t="shared" si="89"/>
        <v>12.693191433911057</v>
      </c>
      <c r="K267" s="85">
        <f t="shared" si="90"/>
        <v>13.901366099475256</v>
      </c>
      <c r="L267" s="85">
        <f t="shared" si="91"/>
        <v>1.2081746655641992</v>
      </c>
      <c r="M267" s="85">
        <f t="shared" si="92"/>
        <v>13.901366099475256</v>
      </c>
      <c r="N267" s="85">
        <f t="shared" si="93"/>
        <v>10.870648099498823</v>
      </c>
      <c r="O267" s="85">
        <f t="shared" si="94"/>
        <v>1.8225433344122342</v>
      </c>
      <c r="P267" s="85">
        <f t="shared" si="95"/>
        <v>13.901366099475256</v>
      </c>
      <c r="Q267" s="85">
        <f t="shared" si="96"/>
        <v>1.2081746655641992</v>
      </c>
      <c r="R267" s="85">
        <f t="shared" si="97"/>
        <v>13.901366099475256</v>
      </c>
      <c r="S267" s="69">
        <v>0</v>
      </c>
      <c r="T267" s="132">
        <f t="shared" si="98"/>
        <v>10.19632879773603</v>
      </c>
      <c r="U267" s="57">
        <f t="shared" si="76"/>
        <v>0</v>
      </c>
      <c r="V267" s="69">
        <f t="shared" si="99"/>
        <v>1</v>
      </c>
      <c r="W267" s="69">
        <f t="shared" si="100"/>
        <v>0</v>
      </c>
      <c r="X267" s="67">
        <f t="shared" si="77"/>
        <v>1</v>
      </c>
      <c r="Y267" s="68">
        <f t="shared" si="78"/>
        <v>9999</v>
      </c>
      <c r="Z267" s="68">
        <f t="shared" si="79"/>
        <v>0</v>
      </c>
      <c r="AA267" s="68">
        <f t="shared" si="80"/>
        <v>9999</v>
      </c>
      <c r="AB267" s="117" t="str">
        <f t="shared" si="81"/>
        <v/>
      </c>
      <c r="AC267" s="117" t="str">
        <f t="shared" si="85"/>
        <v/>
      </c>
      <c r="AD267" s="117" t="str">
        <f t="shared" si="86"/>
        <v/>
      </c>
      <c r="AE267" s="117" t="str">
        <f t="shared" si="87"/>
        <v/>
      </c>
      <c r="AF267" s="117" t="str">
        <f t="shared" si="88"/>
        <v/>
      </c>
      <c r="AG267" s="133" t="str">
        <f t="shared" si="88"/>
        <v/>
      </c>
      <c r="AH267" s="117" t="str">
        <f t="shared" si="82"/>
        <v/>
      </c>
      <c r="AI267" s="117" t="str">
        <f t="shared" si="68"/>
        <v/>
      </c>
      <c r="AJ267" s="117" t="str">
        <f t="shared" si="69"/>
        <v/>
      </c>
      <c r="AK267" s="117" t="str">
        <f t="shared" si="70"/>
        <v/>
      </c>
      <c r="AL267" s="117" t="str">
        <f t="shared" si="71"/>
        <v/>
      </c>
      <c r="AM267" s="117" t="str">
        <f t="shared" si="83"/>
        <v/>
      </c>
      <c r="AN267" s="117" t="str">
        <f t="shared" si="84"/>
        <v/>
      </c>
      <c r="AO267" s="117" t="str">
        <f t="shared" si="72"/>
        <v/>
      </c>
      <c r="AP267" s="117" t="str">
        <f t="shared" si="73"/>
        <v/>
      </c>
      <c r="AQ267" s="117" t="str">
        <f t="shared" si="74"/>
        <v/>
      </c>
      <c r="AR267" s="133" t="str">
        <f t="shared" si="75"/>
        <v/>
      </c>
      <c r="AS267" s="69"/>
      <c r="AT267" s="69"/>
      <c r="AU267" s="69"/>
      <c r="AV267" s="65"/>
      <c r="AW267" s="65"/>
      <c r="AX267" s="65"/>
      <c r="AY267" s="65"/>
    </row>
    <row r="268" spans="1:51" x14ac:dyDescent="0.25">
      <c r="A268" s="2"/>
      <c r="B268" s="117">
        <v>120</v>
      </c>
      <c r="C268" s="55" t="s">
        <v>241</v>
      </c>
      <c r="D268" s="69">
        <v>9.3000000000000007</v>
      </c>
      <c r="E268" s="69">
        <v>16.399999999999999</v>
      </c>
      <c r="F268" s="69">
        <v>3000</v>
      </c>
      <c r="G268" s="69">
        <v>2.92</v>
      </c>
      <c r="H268" s="69">
        <v>49</v>
      </c>
      <c r="I268" s="67">
        <v>40</v>
      </c>
      <c r="J268" s="85">
        <f t="shared" si="89"/>
        <v>13.886014894570934</v>
      </c>
      <c r="K268" s="85">
        <f t="shared" si="90"/>
        <v>15.094189560135133</v>
      </c>
      <c r="L268" s="85">
        <f t="shared" si="91"/>
        <v>1.2081746655641992</v>
      </c>
      <c r="M268" s="85">
        <f t="shared" si="92"/>
        <v>15.094189560135133</v>
      </c>
      <c r="N268" s="85">
        <f t="shared" si="93"/>
        <v>10.870648099498823</v>
      </c>
      <c r="O268" s="85">
        <f t="shared" si="94"/>
        <v>3.0153667950721115</v>
      </c>
      <c r="P268" s="85">
        <f t="shared" si="95"/>
        <v>15.094189560135133</v>
      </c>
      <c r="Q268" s="85">
        <f t="shared" si="96"/>
        <v>1.2081746655641992</v>
      </c>
      <c r="R268" s="85">
        <f t="shared" si="97"/>
        <v>15.094189560135133</v>
      </c>
      <c r="S268" s="69">
        <v>0</v>
      </c>
      <c r="T268" s="132">
        <f t="shared" si="98"/>
        <v>10.260160562833461</v>
      </c>
      <c r="U268" s="57">
        <f t="shared" si="76"/>
        <v>0</v>
      </c>
      <c r="V268" s="69">
        <f t="shared" si="99"/>
        <v>1</v>
      </c>
      <c r="W268" s="69">
        <f t="shared" si="100"/>
        <v>0</v>
      </c>
      <c r="X268" s="67">
        <f t="shared" si="77"/>
        <v>1</v>
      </c>
      <c r="Y268" s="68">
        <f t="shared" si="78"/>
        <v>9999</v>
      </c>
      <c r="Z268" s="68">
        <f t="shared" si="79"/>
        <v>0</v>
      </c>
      <c r="AA268" s="68">
        <f t="shared" si="80"/>
        <v>9999</v>
      </c>
      <c r="AB268" s="117" t="str">
        <f t="shared" si="81"/>
        <v/>
      </c>
      <c r="AC268" s="117" t="str">
        <f t="shared" si="85"/>
        <v/>
      </c>
      <c r="AD268" s="117" t="str">
        <f t="shared" si="86"/>
        <v/>
      </c>
      <c r="AE268" s="117" t="str">
        <f t="shared" si="87"/>
        <v/>
      </c>
      <c r="AF268" s="117" t="str">
        <f t="shared" si="88"/>
        <v/>
      </c>
      <c r="AG268" s="133" t="str">
        <f t="shared" si="88"/>
        <v/>
      </c>
      <c r="AH268" s="117" t="str">
        <f t="shared" si="82"/>
        <v/>
      </c>
      <c r="AI268" s="117" t="str">
        <f t="shared" si="68"/>
        <v/>
      </c>
      <c r="AJ268" s="117" t="str">
        <f t="shared" si="69"/>
        <v/>
      </c>
      <c r="AK268" s="117" t="str">
        <f t="shared" si="70"/>
        <v/>
      </c>
      <c r="AL268" s="117" t="str">
        <f t="shared" si="71"/>
        <v/>
      </c>
      <c r="AM268" s="117" t="str">
        <f t="shared" si="83"/>
        <v/>
      </c>
      <c r="AN268" s="117" t="str">
        <f t="shared" si="84"/>
        <v/>
      </c>
      <c r="AO268" s="117" t="str">
        <f t="shared" si="72"/>
        <v/>
      </c>
      <c r="AP268" s="117" t="str">
        <f t="shared" si="73"/>
        <v/>
      </c>
      <c r="AQ268" s="117" t="str">
        <f t="shared" si="74"/>
        <v/>
      </c>
      <c r="AR268" s="133" t="str">
        <f t="shared" si="75"/>
        <v/>
      </c>
      <c r="AS268" s="69"/>
      <c r="AT268" s="69"/>
      <c r="AU268" s="69"/>
      <c r="AV268" s="65"/>
      <c r="AW268" s="65"/>
      <c r="AX268" s="65"/>
      <c r="AY268" s="65"/>
    </row>
    <row r="269" spans="1:51" x14ac:dyDescent="0.25">
      <c r="A269" s="2"/>
      <c r="B269" s="117">
        <v>121</v>
      </c>
      <c r="C269" s="55" t="s">
        <v>242</v>
      </c>
      <c r="D269" s="69">
        <v>10</v>
      </c>
      <c r="E269" s="69">
        <v>8.1</v>
      </c>
      <c r="F269" s="69">
        <v>3000</v>
      </c>
      <c r="G269" s="69">
        <v>3.14</v>
      </c>
      <c r="H269" s="69">
        <v>26</v>
      </c>
      <c r="I269" s="67">
        <v>1.5</v>
      </c>
      <c r="J269" s="85">
        <f t="shared" si="89"/>
        <v>11.685918289353829</v>
      </c>
      <c r="K269" s="85">
        <f t="shared" si="90"/>
        <v>12.894092954918028</v>
      </c>
      <c r="L269" s="85">
        <f t="shared" si="91"/>
        <v>1.2081746655641992</v>
      </c>
      <c r="M269" s="85">
        <f t="shared" si="92"/>
        <v>12.894092954918028</v>
      </c>
      <c r="N269" s="85">
        <f t="shared" si="93"/>
        <v>10.870648099498823</v>
      </c>
      <c r="O269" s="85">
        <f t="shared" si="94"/>
        <v>0.8152701898550061</v>
      </c>
      <c r="P269" s="85">
        <f t="shared" si="95"/>
        <v>12.894092954918028</v>
      </c>
      <c r="Q269" s="85">
        <f t="shared" si="96"/>
        <v>1.2081746655641992</v>
      </c>
      <c r="R269" s="85">
        <f t="shared" si="97"/>
        <v>12.894092954918028</v>
      </c>
      <c r="S269" s="69">
        <v>0</v>
      </c>
      <c r="T269" s="132">
        <f t="shared" si="98"/>
        <v>10.146248172057804</v>
      </c>
      <c r="U269" s="57">
        <f t="shared" si="76"/>
        <v>0</v>
      </c>
      <c r="V269" s="69">
        <f t="shared" si="99"/>
        <v>1</v>
      </c>
      <c r="W269" s="69">
        <f t="shared" si="100"/>
        <v>0</v>
      </c>
      <c r="X269" s="67">
        <f t="shared" si="77"/>
        <v>1</v>
      </c>
      <c r="Y269" s="68">
        <f t="shared" si="78"/>
        <v>9999</v>
      </c>
      <c r="Z269" s="68">
        <f t="shared" si="79"/>
        <v>0</v>
      </c>
      <c r="AA269" s="68">
        <f t="shared" si="80"/>
        <v>9999</v>
      </c>
      <c r="AB269" s="117" t="str">
        <f t="shared" si="81"/>
        <v/>
      </c>
      <c r="AC269" s="117" t="str">
        <f t="shared" si="85"/>
        <v/>
      </c>
      <c r="AD269" s="117" t="str">
        <f t="shared" si="86"/>
        <v/>
      </c>
      <c r="AE269" s="117" t="str">
        <f t="shared" si="87"/>
        <v/>
      </c>
      <c r="AF269" s="117" t="str">
        <f t="shared" si="88"/>
        <v/>
      </c>
      <c r="AG269" s="133" t="str">
        <f t="shared" si="88"/>
        <v/>
      </c>
      <c r="AH269" s="117" t="str">
        <f t="shared" si="82"/>
        <v/>
      </c>
      <c r="AI269" s="117" t="str">
        <f t="shared" si="68"/>
        <v/>
      </c>
      <c r="AJ269" s="117" t="str">
        <f t="shared" si="69"/>
        <v/>
      </c>
      <c r="AK269" s="117" t="str">
        <f t="shared" si="70"/>
        <v/>
      </c>
      <c r="AL269" s="117" t="str">
        <f t="shared" si="71"/>
        <v/>
      </c>
      <c r="AM269" s="117" t="str">
        <f t="shared" si="83"/>
        <v/>
      </c>
      <c r="AN269" s="117" t="str">
        <f t="shared" si="84"/>
        <v/>
      </c>
      <c r="AO269" s="117" t="str">
        <f t="shared" si="72"/>
        <v/>
      </c>
      <c r="AP269" s="117" t="str">
        <f t="shared" si="73"/>
        <v/>
      </c>
      <c r="AQ269" s="117" t="str">
        <f t="shared" si="74"/>
        <v/>
      </c>
      <c r="AR269" s="133" t="str">
        <f t="shared" si="75"/>
        <v/>
      </c>
      <c r="AS269" s="69"/>
      <c r="AT269" s="69"/>
      <c r="AU269" s="69"/>
      <c r="AV269" s="65"/>
      <c r="AW269" s="65"/>
      <c r="AX269" s="65"/>
      <c r="AY269" s="65"/>
    </row>
    <row r="270" spans="1:51" x14ac:dyDescent="0.25">
      <c r="A270" s="2"/>
      <c r="B270" s="117">
        <v>122</v>
      </c>
      <c r="C270" s="55" t="s">
        <v>243</v>
      </c>
      <c r="D270" s="69">
        <v>10.3</v>
      </c>
      <c r="E270" s="69">
        <v>26.5</v>
      </c>
      <c r="F270" s="69">
        <v>3000</v>
      </c>
      <c r="G270" s="69">
        <v>3.24</v>
      </c>
      <c r="H270" s="69">
        <v>52</v>
      </c>
      <c r="I270" s="67">
        <v>40</v>
      </c>
      <c r="J270" s="85">
        <f t="shared" si="89"/>
        <v>16.563240884051986</v>
      </c>
      <c r="K270" s="85">
        <f t="shared" si="90"/>
        <v>17.771415549616187</v>
      </c>
      <c r="L270" s="85">
        <f t="shared" si="91"/>
        <v>1.2081746655641992</v>
      </c>
      <c r="M270" s="85">
        <f t="shared" si="92"/>
        <v>17.771415549616187</v>
      </c>
      <c r="N270" s="85">
        <f t="shared" si="93"/>
        <v>10.870648099498823</v>
      </c>
      <c r="O270" s="85">
        <f t="shared" si="94"/>
        <v>5.6925927845531632</v>
      </c>
      <c r="P270" s="85">
        <f t="shared" si="95"/>
        <v>17.771415549616187</v>
      </c>
      <c r="Q270" s="85">
        <f t="shared" si="96"/>
        <v>1.2081746655641992</v>
      </c>
      <c r="R270" s="85">
        <f t="shared" si="97"/>
        <v>17.771415549616187</v>
      </c>
      <c r="S270" s="69">
        <v>0</v>
      </c>
      <c r="T270" s="132">
        <f t="shared" si="98"/>
        <v>10.420835829974878</v>
      </c>
      <c r="U270" s="57">
        <f t="shared" si="76"/>
        <v>0</v>
      </c>
      <c r="V270" s="69">
        <f t="shared" si="99"/>
        <v>1</v>
      </c>
      <c r="W270" s="69">
        <f t="shared" si="100"/>
        <v>0</v>
      </c>
      <c r="X270" s="67">
        <f t="shared" si="77"/>
        <v>1</v>
      </c>
      <c r="Y270" s="68">
        <f t="shared" si="78"/>
        <v>9999</v>
      </c>
      <c r="Z270" s="68">
        <f t="shared" si="79"/>
        <v>0</v>
      </c>
      <c r="AA270" s="68">
        <f t="shared" si="80"/>
        <v>9999</v>
      </c>
      <c r="AB270" s="117" t="str">
        <f t="shared" si="81"/>
        <v/>
      </c>
      <c r="AC270" s="117" t="str">
        <f t="shared" si="85"/>
        <v/>
      </c>
      <c r="AD270" s="117" t="str">
        <f t="shared" si="86"/>
        <v/>
      </c>
      <c r="AE270" s="117" t="str">
        <f t="shared" si="87"/>
        <v/>
      </c>
      <c r="AF270" s="117" t="str">
        <f t="shared" si="88"/>
        <v/>
      </c>
      <c r="AG270" s="133" t="str">
        <f t="shared" si="88"/>
        <v/>
      </c>
      <c r="AH270" s="117" t="str">
        <f t="shared" si="82"/>
        <v/>
      </c>
      <c r="AI270" s="117" t="str">
        <f t="shared" si="68"/>
        <v/>
      </c>
      <c r="AJ270" s="117" t="str">
        <f t="shared" si="69"/>
        <v/>
      </c>
      <c r="AK270" s="117" t="str">
        <f t="shared" si="70"/>
        <v/>
      </c>
      <c r="AL270" s="117" t="str">
        <f t="shared" si="71"/>
        <v/>
      </c>
      <c r="AM270" s="117" t="str">
        <f t="shared" si="83"/>
        <v/>
      </c>
      <c r="AN270" s="117" t="str">
        <f t="shared" si="84"/>
        <v/>
      </c>
      <c r="AO270" s="117" t="str">
        <f t="shared" si="72"/>
        <v/>
      </c>
      <c r="AP270" s="117" t="str">
        <f t="shared" si="73"/>
        <v/>
      </c>
      <c r="AQ270" s="117" t="str">
        <f t="shared" si="74"/>
        <v/>
      </c>
      <c r="AR270" s="133" t="str">
        <f t="shared" si="75"/>
        <v/>
      </c>
      <c r="AS270" s="69"/>
      <c r="AT270" s="69"/>
      <c r="AU270" s="69"/>
      <c r="AV270" s="65"/>
      <c r="AW270" s="65"/>
      <c r="AX270" s="65"/>
      <c r="AY270" s="65"/>
    </row>
    <row r="271" spans="1:51" x14ac:dyDescent="0.25">
      <c r="A271" s="2"/>
      <c r="B271" s="117">
        <v>123</v>
      </c>
      <c r="C271" s="55" t="s">
        <v>244</v>
      </c>
      <c r="D271" s="69">
        <v>10.9</v>
      </c>
      <c r="E271" s="69">
        <v>23.2</v>
      </c>
      <c r="F271" s="69">
        <v>3000</v>
      </c>
      <c r="G271" s="69">
        <v>3.42</v>
      </c>
      <c r="H271" s="69">
        <v>63</v>
      </c>
      <c r="I271" s="67">
        <v>45</v>
      </c>
      <c r="J271" s="85">
        <f t="shared" si="89"/>
        <v>15.688503679568077</v>
      </c>
      <c r="K271" s="85">
        <f t="shared" si="90"/>
        <v>16.896678345132276</v>
      </c>
      <c r="L271" s="85">
        <f t="shared" si="91"/>
        <v>1.2081746655641992</v>
      </c>
      <c r="M271" s="85">
        <f t="shared" si="92"/>
        <v>16.896678345132276</v>
      </c>
      <c r="N271" s="85">
        <f t="shared" si="93"/>
        <v>10.870648099498823</v>
      </c>
      <c r="O271" s="85">
        <f t="shared" si="94"/>
        <v>4.8178555800692546</v>
      </c>
      <c r="P271" s="85">
        <f t="shared" si="95"/>
        <v>16.896678345132276</v>
      </c>
      <c r="Q271" s="85">
        <f t="shared" si="96"/>
        <v>1.2081746655641992</v>
      </c>
      <c r="R271" s="85">
        <f t="shared" si="97"/>
        <v>16.896678345132276</v>
      </c>
      <c r="S271" s="69">
        <v>0</v>
      </c>
      <c r="T271" s="132">
        <f t="shared" si="98"/>
        <v>10.365733425093024</v>
      </c>
      <c r="U271" s="57">
        <f t="shared" si="76"/>
        <v>1</v>
      </c>
      <c r="V271" s="69">
        <f t="shared" si="99"/>
        <v>1</v>
      </c>
      <c r="W271" s="69">
        <f t="shared" si="100"/>
        <v>1</v>
      </c>
      <c r="X271" s="67">
        <f t="shared" si="77"/>
        <v>1</v>
      </c>
      <c r="Y271" s="68">
        <f t="shared" si="78"/>
        <v>3.42</v>
      </c>
      <c r="Z271" s="68">
        <f t="shared" si="79"/>
        <v>1</v>
      </c>
      <c r="AA271" s="68">
        <f t="shared" si="80"/>
        <v>123</v>
      </c>
      <c r="AB271" s="117">
        <f t="shared" si="81"/>
        <v>10.9</v>
      </c>
      <c r="AC271" s="117">
        <f t="shared" si="85"/>
        <v>23.2</v>
      </c>
      <c r="AD271" s="117">
        <f t="shared" si="86"/>
        <v>3000</v>
      </c>
      <c r="AE271" s="117">
        <f t="shared" si="87"/>
        <v>3.42</v>
      </c>
      <c r="AF271" s="117">
        <f t="shared" si="88"/>
        <v>63</v>
      </c>
      <c r="AG271" s="133">
        <f t="shared" si="88"/>
        <v>45</v>
      </c>
      <c r="AH271" s="117">
        <f t="shared" si="82"/>
        <v>15.688503679568077</v>
      </c>
      <c r="AI271" s="117">
        <f t="shared" si="68"/>
        <v>16.896678345132276</v>
      </c>
      <c r="AJ271" s="117">
        <f t="shared" si="69"/>
        <v>1.2081746655641992</v>
      </c>
      <c r="AK271" s="117">
        <f t="shared" si="70"/>
        <v>16.896678345132276</v>
      </c>
      <c r="AL271" s="117">
        <f t="shared" si="71"/>
        <v>10.870648099498823</v>
      </c>
      <c r="AM271" s="117">
        <f t="shared" si="83"/>
        <v>4.8178555800692546</v>
      </c>
      <c r="AN271" s="117">
        <f t="shared" si="84"/>
        <v>16.896678345132276</v>
      </c>
      <c r="AO271" s="117">
        <f t="shared" si="72"/>
        <v>1.2081746655641992</v>
      </c>
      <c r="AP271" s="117">
        <f t="shared" si="73"/>
        <v>16.896678345132276</v>
      </c>
      <c r="AQ271" s="117">
        <f t="shared" si="74"/>
        <v>0</v>
      </c>
      <c r="AR271" s="133">
        <f t="shared" si="75"/>
        <v>10.365733425093024</v>
      </c>
      <c r="AS271" s="69"/>
      <c r="AT271" s="69"/>
      <c r="AU271" s="69"/>
      <c r="AV271" s="65"/>
      <c r="AW271" s="65"/>
      <c r="AX271" s="65"/>
      <c r="AY271" s="65"/>
    </row>
    <row r="272" spans="1:51" x14ac:dyDescent="0.25">
      <c r="A272" s="2"/>
      <c r="B272" s="117">
        <v>124</v>
      </c>
      <c r="C272" s="55" t="s">
        <v>245</v>
      </c>
      <c r="D272" s="69">
        <v>16.899999999999999</v>
      </c>
      <c r="E272" s="69">
        <v>45.1</v>
      </c>
      <c r="F272" s="69">
        <v>2000</v>
      </c>
      <c r="G272" s="69">
        <v>3.54</v>
      </c>
      <c r="H272" s="69">
        <v>81</v>
      </c>
      <c r="I272" s="67">
        <v>55</v>
      </c>
      <c r="J272" s="85">
        <f t="shared" si="89"/>
        <v>21.493577854779467</v>
      </c>
      <c r="K272" s="85">
        <f t="shared" si="90"/>
        <v>22.701752520343668</v>
      </c>
      <c r="L272" s="85">
        <f t="shared" si="91"/>
        <v>1.2081746655641992</v>
      </c>
      <c r="M272" s="85">
        <f t="shared" si="92"/>
        <v>22.701752520343668</v>
      </c>
      <c r="N272" s="85">
        <f t="shared" si="93"/>
        <v>10.870648099498823</v>
      </c>
      <c r="O272" s="85">
        <f t="shared" si="94"/>
        <v>10.622929755280644</v>
      </c>
      <c r="P272" s="85">
        <f t="shared" si="95"/>
        <v>22.701752520343668</v>
      </c>
      <c r="Q272" s="85">
        <f t="shared" si="96"/>
        <v>1.2081746655641992</v>
      </c>
      <c r="R272" s="85">
        <f t="shared" si="97"/>
        <v>22.701752520343668</v>
      </c>
      <c r="S272" s="69">
        <v>0</v>
      </c>
      <c r="T272" s="132">
        <f t="shared" si="98"/>
        <v>10.77650332863913</v>
      </c>
      <c r="U272" s="57">
        <f t="shared" si="76"/>
        <v>1</v>
      </c>
      <c r="V272" s="69">
        <f t="shared" si="99"/>
        <v>0</v>
      </c>
      <c r="W272" s="69">
        <f t="shared" si="100"/>
        <v>1</v>
      </c>
      <c r="X272" s="67">
        <f t="shared" si="77"/>
        <v>1</v>
      </c>
      <c r="Y272" s="68">
        <f t="shared" si="78"/>
        <v>9999</v>
      </c>
      <c r="Z272" s="68">
        <f t="shared" si="79"/>
        <v>0</v>
      </c>
      <c r="AA272" s="68">
        <f t="shared" si="80"/>
        <v>9999</v>
      </c>
      <c r="AB272" s="117" t="str">
        <f t="shared" si="81"/>
        <v/>
      </c>
      <c r="AC272" s="117" t="str">
        <f t="shared" si="85"/>
        <v/>
      </c>
      <c r="AD272" s="117" t="str">
        <f t="shared" si="86"/>
        <v/>
      </c>
      <c r="AE272" s="117" t="str">
        <f t="shared" si="87"/>
        <v/>
      </c>
      <c r="AF272" s="117" t="str">
        <f t="shared" si="88"/>
        <v/>
      </c>
      <c r="AG272" s="133" t="str">
        <f t="shared" si="88"/>
        <v/>
      </c>
      <c r="AH272" s="117" t="str">
        <f t="shared" si="82"/>
        <v/>
      </c>
      <c r="AI272" s="117" t="str">
        <f t="shared" si="68"/>
        <v/>
      </c>
      <c r="AJ272" s="117" t="str">
        <f t="shared" si="69"/>
        <v/>
      </c>
      <c r="AK272" s="117" t="str">
        <f t="shared" si="70"/>
        <v/>
      </c>
      <c r="AL272" s="117" t="str">
        <f t="shared" si="71"/>
        <v/>
      </c>
      <c r="AM272" s="117" t="str">
        <f t="shared" si="83"/>
        <v/>
      </c>
      <c r="AN272" s="117" t="str">
        <f t="shared" si="84"/>
        <v/>
      </c>
      <c r="AO272" s="117" t="str">
        <f t="shared" si="72"/>
        <v/>
      </c>
      <c r="AP272" s="117" t="str">
        <f t="shared" si="73"/>
        <v/>
      </c>
      <c r="AQ272" s="117" t="str">
        <f t="shared" si="74"/>
        <v/>
      </c>
      <c r="AR272" s="133" t="str">
        <f t="shared" si="75"/>
        <v/>
      </c>
      <c r="AS272" s="69"/>
      <c r="AT272" s="69"/>
      <c r="AU272" s="69"/>
      <c r="AV272" s="65"/>
      <c r="AW272" s="65"/>
      <c r="AX272" s="65"/>
      <c r="AY272" s="65"/>
    </row>
    <row r="273" spans="1:51" x14ac:dyDescent="0.25">
      <c r="A273" s="2"/>
      <c r="B273" s="117">
        <v>125</v>
      </c>
      <c r="C273" s="55" t="s">
        <v>246</v>
      </c>
      <c r="D273" s="69">
        <v>8</v>
      </c>
      <c r="E273" s="69">
        <v>26.5</v>
      </c>
      <c r="F273" s="69">
        <v>4500</v>
      </c>
      <c r="G273" s="69">
        <v>3.77</v>
      </c>
      <c r="H273" s="69">
        <v>52</v>
      </c>
      <c r="I273" s="67">
        <v>40</v>
      </c>
      <c r="J273" s="85">
        <f t="shared" si="89"/>
        <v>16.563240884051986</v>
      </c>
      <c r="K273" s="85">
        <f t="shared" si="90"/>
        <v>17.771415549616187</v>
      </c>
      <c r="L273" s="85">
        <f t="shared" si="91"/>
        <v>1.2081746655641992</v>
      </c>
      <c r="M273" s="85">
        <f t="shared" si="92"/>
        <v>17.771415549616187</v>
      </c>
      <c r="N273" s="85">
        <f t="shared" si="93"/>
        <v>10.870648099498823</v>
      </c>
      <c r="O273" s="85">
        <f t="shared" si="94"/>
        <v>5.6925927845531632</v>
      </c>
      <c r="P273" s="85">
        <f t="shared" si="95"/>
        <v>17.771415549616187</v>
      </c>
      <c r="Q273" s="85">
        <f t="shared" si="96"/>
        <v>1.2081746655641992</v>
      </c>
      <c r="R273" s="85">
        <f t="shared" si="97"/>
        <v>17.771415549616187</v>
      </c>
      <c r="S273" s="69">
        <v>0</v>
      </c>
      <c r="T273" s="132">
        <f t="shared" si="98"/>
        <v>10.420835829974878</v>
      </c>
      <c r="U273" s="57">
        <f t="shared" si="76"/>
        <v>0</v>
      </c>
      <c r="V273" s="69">
        <f t="shared" si="99"/>
        <v>1</v>
      </c>
      <c r="W273" s="69">
        <f t="shared" si="100"/>
        <v>0</v>
      </c>
      <c r="X273" s="67">
        <f t="shared" si="77"/>
        <v>1</v>
      </c>
      <c r="Y273" s="68">
        <f t="shared" si="78"/>
        <v>9999</v>
      </c>
      <c r="Z273" s="68">
        <f t="shared" si="79"/>
        <v>0</v>
      </c>
      <c r="AA273" s="68">
        <f t="shared" si="80"/>
        <v>9999</v>
      </c>
      <c r="AB273" s="117" t="str">
        <f t="shared" si="81"/>
        <v/>
      </c>
      <c r="AC273" s="117" t="str">
        <f t="shared" si="85"/>
        <v/>
      </c>
      <c r="AD273" s="117" t="str">
        <f t="shared" si="86"/>
        <v/>
      </c>
      <c r="AE273" s="117" t="str">
        <f t="shared" si="87"/>
        <v/>
      </c>
      <c r="AF273" s="117" t="str">
        <f t="shared" si="88"/>
        <v/>
      </c>
      <c r="AG273" s="133" t="str">
        <f t="shared" si="88"/>
        <v/>
      </c>
      <c r="AH273" s="117" t="str">
        <f t="shared" si="82"/>
        <v/>
      </c>
      <c r="AI273" s="117" t="str">
        <f t="shared" si="68"/>
        <v/>
      </c>
      <c r="AJ273" s="117" t="str">
        <f t="shared" si="69"/>
        <v/>
      </c>
      <c r="AK273" s="117" t="str">
        <f t="shared" si="70"/>
        <v/>
      </c>
      <c r="AL273" s="117" t="str">
        <f t="shared" si="71"/>
        <v/>
      </c>
      <c r="AM273" s="117" t="str">
        <f t="shared" si="83"/>
        <v/>
      </c>
      <c r="AN273" s="117" t="str">
        <f t="shared" si="84"/>
        <v/>
      </c>
      <c r="AO273" s="117" t="str">
        <f t="shared" si="72"/>
        <v/>
      </c>
      <c r="AP273" s="117" t="str">
        <f t="shared" si="73"/>
        <v/>
      </c>
      <c r="AQ273" s="117" t="str">
        <f t="shared" si="74"/>
        <v/>
      </c>
      <c r="AR273" s="133" t="str">
        <f t="shared" si="75"/>
        <v/>
      </c>
      <c r="AS273" s="69"/>
      <c r="AT273" s="69"/>
      <c r="AU273" s="69"/>
      <c r="AV273" s="65"/>
      <c r="AW273" s="65"/>
      <c r="AX273" s="65"/>
      <c r="AY273" s="65"/>
    </row>
    <row r="274" spans="1:51" x14ac:dyDescent="0.25">
      <c r="A274" s="2"/>
      <c r="B274" s="117">
        <v>126</v>
      </c>
      <c r="C274" s="55" t="s">
        <v>247</v>
      </c>
      <c r="D274" s="69">
        <v>12</v>
      </c>
      <c r="E274" s="69">
        <v>6.4</v>
      </c>
      <c r="F274" s="69">
        <v>3000</v>
      </c>
      <c r="G274" s="69">
        <v>3.8</v>
      </c>
      <c r="H274" s="69">
        <v>45</v>
      </c>
      <c r="I274" s="67">
        <v>20</v>
      </c>
      <c r="J274" s="85">
        <f t="shared" si="89"/>
        <v>11.235296093104546</v>
      </c>
      <c r="K274" s="85">
        <f t="shared" si="90"/>
        <v>12.443470758668745</v>
      </c>
      <c r="L274" s="85">
        <f t="shared" si="91"/>
        <v>1.2081746655641992</v>
      </c>
      <c r="M274" s="85">
        <f t="shared" si="92"/>
        <v>12.443470758668745</v>
      </c>
      <c r="N274" s="85">
        <f t="shared" si="93"/>
        <v>10.870648099498823</v>
      </c>
      <c r="O274" s="85">
        <f t="shared" si="94"/>
        <v>0.36464799360572342</v>
      </c>
      <c r="P274" s="85">
        <f t="shared" si="95"/>
        <v>12.443470758668745</v>
      </c>
      <c r="Q274" s="85">
        <f t="shared" si="96"/>
        <v>1.2081746655641992</v>
      </c>
      <c r="R274" s="85">
        <f t="shared" si="97"/>
        <v>12.443470758668745</v>
      </c>
      <c r="S274" s="69">
        <v>0</v>
      </c>
      <c r="T274" s="132">
        <f t="shared" si="98"/>
        <v>10.124991573367058</v>
      </c>
      <c r="U274" s="57">
        <f t="shared" si="76"/>
        <v>1</v>
      </c>
      <c r="V274" s="69">
        <f t="shared" si="99"/>
        <v>1</v>
      </c>
      <c r="W274" s="69">
        <f t="shared" si="100"/>
        <v>1</v>
      </c>
      <c r="X274" s="67">
        <f t="shared" si="77"/>
        <v>1</v>
      </c>
      <c r="Y274" s="68">
        <f t="shared" si="78"/>
        <v>3.8</v>
      </c>
      <c r="Z274" s="68">
        <f t="shared" si="79"/>
        <v>0</v>
      </c>
      <c r="AA274" s="68">
        <f t="shared" si="80"/>
        <v>9999</v>
      </c>
      <c r="AB274" s="117" t="str">
        <f t="shared" si="81"/>
        <v/>
      </c>
      <c r="AC274" s="117" t="str">
        <f t="shared" si="85"/>
        <v/>
      </c>
      <c r="AD274" s="117" t="str">
        <f t="shared" si="86"/>
        <v/>
      </c>
      <c r="AE274" s="117" t="str">
        <f t="shared" si="87"/>
        <v/>
      </c>
      <c r="AF274" s="117" t="str">
        <f t="shared" si="88"/>
        <v/>
      </c>
      <c r="AG274" s="133" t="str">
        <f t="shared" si="88"/>
        <v/>
      </c>
      <c r="AH274" s="117" t="str">
        <f t="shared" si="82"/>
        <v/>
      </c>
      <c r="AI274" s="117" t="str">
        <f t="shared" si="68"/>
        <v/>
      </c>
      <c r="AJ274" s="117" t="str">
        <f t="shared" si="69"/>
        <v/>
      </c>
      <c r="AK274" s="117" t="str">
        <f t="shared" si="70"/>
        <v/>
      </c>
      <c r="AL274" s="117" t="str">
        <f t="shared" si="71"/>
        <v/>
      </c>
      <c r="AM274" s="117" t="str">
        <f t="shared" si="83"/>
        <v/>
      </c>
      <c r="AN274" s="117" t="str">
        <f t="shared" si="84"/>
        <v/>
      </c>
      <c r="AO274" s="117" t="str">
        <f t="shared" si="72"/>
        <v/>
      </c>
      <c r="AP274" s="117" t="str">
        <f t="shared" si="73"/>
        <v/>
      </c>
      <c r="AQ274" s="117" t="str">
        <f t="shared" si="74"/>
        <v/>
      </c>
      <c r="AR274" s="133" t="str">
        <f t="shared" si="75"/>
        <v/>
      </c>
      <c r="AS274" s="69"/>
      <c r="AT274" s="69"/>
      <c r="AU274" s="69"/>
      <c r="AV274" s="65"/>
      <c r="AW274" s="65"/>
      <c r="AX274" s="65"/>
      <c r="AY274" s="65"/>
    </row>
    <row r="275" spans="1:51" x14ac:dyDescent="0.25">
      <c r="A275" s="2"/>
      <c r="B275" s="117">
        <v>127</v>
      </c>
      <c r="C275" s="55" t="s">
        <v>248</v>
      </c>
      <c r="D275" s="69">
        <v>26</v>
      </c>
      <c r="E275" s="69">
        <v>91.4</v>
      </c>
      <c r="F275" s="69">
        <v>1500</v>
      </c>
      <c r="G275" s="69">
        <v>4.08</v>
      </c>
      <c r="H275" s="69">
        <v>120</v>
      </c>
      <c r="I275" s="67">
        <v>70</v>
      </c>
      <c r="J275" s="85">
        <f t="shared" si="89"/>
        <v>33.766405905568845</v>
      </c>
      <c r="K275" s="85">
        <f t="shared" si="90"/>
        <v>34.974580571133046</v>
      </c>
      <c r="L275" s="85">
        <f t="shared" si="91"/>
        <v>1.2081746655641992</v>
      </c>
      <c r="M275" s="85">
        <f t="shared" si="92"/>
        <v>34.974580571133046</v>
      </c>
      <c r="N275" s="85">
        <f t="shared" si="93"/>
        <v>10.870648099498823</v>
      </c>
      <c r="O275" s="85">
        <f t="shared" si="94"/>
        <v>22.895757806070023</v>
      </c>
      <c r="P275" s="85">
        <f t="shared" si="95"/>
        <v>34.974580571133046</v>
      </c>
      <c r="Q275" s="85">
        <f t="shared" si="96"/>
        <v>1.2081746655641992</v>
      </c>
      <c r="R275" s="85">
        <f t="shared" si="97"/>
        <v>34.974580571133046</v>
      </c>
      <c r="S275" s="69">
        <v>0</v>
      </c>
      <c r="T275" s="132">
        <f t="shared" si="98"/>
        <v>11.953735241794634</v>
      </c>
      <c r="U275" s="57">
        <f t="shared" si="76"/>
        <v>1</v>
      </c>
      <c r="V275" s="69">
        <f t="shared" si="99"/>
        <v>0</v>
      </c>
      <c r="W275" s="69">
        <f t="shared" si="100"/>
        <v>1</v>
      </c>
      <c r="X275" s="67">
        <f t="shared" si="77"/>
        <v>1</v>
      </c>
      <c r="Y275" s="68">
        <f t="shared" si="78"/>
        <v>9999</v>
      </c>
      <c r="Z275" s="68">
        <f t="shared" si="79"/>
        <v>0</v>
      </c>
      <c r="AA275" s="68">
        <f t="shared" si="80"/>
        <v>9999</v>
      </c>
      <c r="AB275" s="117" t="str">
        <f t="shared" si="81"/>
        <v/>
      </c>
      <c r="AC275" s="117" t="str">
        <f t="shared" si="85"/>
        <v/>
      </c>
      <c r="AD275" s="117" t="str">
        <f t="shared" si="86"/>
        <v/>
      </c>
      <c r="AE275" s="117" t="str">
        <f t="shared" si="87"/>
        <v/>
      </c>
      <c r="AF275" s="117" t="str">
        <f t="shared" si="88"/>
        <v/>
      </c>
      <c r="AG275" s="133" t="str">
        <f t="shared" si="88"/>
        <v/>
      </c>
      <c r="AH275" s="117" t="str">
        <f t="shared" si="82"/>
        <v/>
      </c>
      <c r="AI275" s="117" t="str">
        <f t="shared" si="68"/>
        <v/>
      </c>
      <c r="AJ275" s="117" t="str">
        <f t="shared" si="69"/>
        <v/>
      </c>
      <c r="AK275" s="117" t="str">
        <f t="shared" si="70"/>
        <v/>
      </c>
      <c r="AL275" s="117" t="str">
        <f t="shared" si="71"/>
        <v/>
      </c>
      <c r="AM275" s="117" t="str">
        <f t="shared" si="83"/>
        <v/>
      </c>
      <c r="AN275" s="117" t="str">
        <f t="shared" si="84"/>
        <v/>
      </c>
      <c r="AO275" s="117" t="str">
        <f t="shared" si="72"/>
        <v/>
      </c>
      <c r="AP275" s="117" t="str">
        <f t="shared" si="73"/>
        <v/>
      </c>
      <c r="AQ275" s="117" t="str">
        <f t="shared" si="74"/>
        <v/>
      </c>
      <c r="AR275" s="133" t="str">
        <f t="shared" si="75"/>
        <v/>
      </c>
      <c r="AS275" s="69"/>
      <c r="AT275" s="69"/>
      <c r="AU275" s="69"/>
      <c r="AV275" s="65"/>
      <c r="AW275" s="65"/>
      <c r="AX275" s="65"/>
      <c r="AY275" s="65"/>
    </row>
    <row r="276" spans="1:51" x14ac:dyDescent="0.25">
      <c r="A276" s="2"/>
      <c r="B276" s="117">
        <v>128</v>
      </c>
      <c r="C276" s="55" t="s">
        <v>249</v>
      </c>
      <c r="D276" s="69">
        <v>21</v>
      </c>
      <c r="E276" s="69">
        <v>28.9</v>
      </c>
      <c r="F276" s="69">
        <v>2000</v>
      </c>
      <c r="G276" s="69">
        <v>4.4000000000000004</v>
      </c>
      <c r="H276" s="69">
        <v>55</v>
      </c>
      <c r="I276" s="67">
        <v>1.5</v>
      </c>
      <c r="J276" s="85">
        <f t="shared" si="89"/>
        <v>17.199413396403916</v>
      </c>
      <c r="K276" s="85">
        <f t="shared" si="90"/>
        <v>18.407588061968116</v>
      </c>
      <c r="L276" s="85">
        <f t="shared" si="91"/>
        <v>1.2081746655641992</v>
      </c>
      <c r="M276" s="85">
        <f t="shared" si="92"/>
        <v>18.407588061968116</v>
      </c>
      <c r="N276" s="85">
        <f t="shared" si="93"/>
        <v>10.870648099498823</v>
      </c>
      <c r="O276" s="85">
        <f t="shared" si="94"/>
        <v>6.3287652969050932</v>
      </c>
      <c r="P276" s="85">
        <f t="shared" si="95"/>
        <v>18.407588061968116</v>
      </c>
      <c r="Q276" s="85">
        <f t="shared" si="96"/>
        <v>1.2081746655641992</v>
      </c>
      <c r="R276" s="85">
        <f t="shared" si="97"/>
        <v>18.407588061968116</v>
      </c>
      <c r="S276" s="69">
        <v>0</v>
      </c>
      <c r="T276" s="132">
        <f t="shared" si="98"/>
        <v>10.462466912572486</v>
      </c>
      <c r="U276" s="57">
        <f t="shared" si="76"/>
        <v>1</v>
      </c>
      <c r="V276" s="69">
        <f t="shared" si="99"/>
        <v>0</v>
      </c>
      <c r="W276" s="69">
        <f t="shared" si="100"/>
        <v>1</v>
      </c>
      <c r="X276" s="67">
        <f t="shared" si="77"/>
        <v>1</v>
      </c>
      <c r="Y276" s="68">
        <f t="shared" si="78"/>
        <v>9999</v>
      </c>
      <c r="Z276" s="68">
        <f t="shared" si="79"/>
        <v>0</v>
      </c>
      <c r="AA276" s="68">
        <f t="shared" si="80"/>
        <v>9999</v>
      </c>
      <c r="AB276" s="117" t="str">
        <f t="shared" si="81"/>
        <v/>
      </c>
      <c r="AC276" s="117" t="str">
        <f t="shared" si="85"/>
        <v/>
      </c>
      <c r="AD276" s="117" t="str">
        <f t="shared" si="86"/>
        <v/>
      </c>
      <c r="AE276" s="117" t="str">
        <f t="shared" si="87"/>
        <v/>
      </c>
      <c r="AF276" s="117" t="str">
        <f t="shared" si="88"/>
        <v/>
      </c>
      <c r="AG276" s="133" t="str">
        <f t="shared" si="88"/>
        <v/>
      </c>
      <c r="AH276" s="117" t="str">
        <f t="shared" si="82"/>
        <v/>
      </c>
      <c r="AI276" s="117" t="str">
        <f t="shared" si="68"/>
        <v/>
      </c>
      <c r="AJ276" s="117" t="str">
        <f t="shared" si="69"/>
        <v/>
      </c>
      <c r="AK276" s="117" t="str">
        <f t="shared" si="70"/>
        <v/>
      </c>
      <c r="AL276" s="117" t="str">
        <f t="shared" si="71"/>
        <v/>
      </c>
      <c r="AM276" s="117" t="str">
        <f t="shared" si="83"/>
        <v/>
      </c>
      <c r="AN276" s="117" t="str">
        <f t="shared" si="84"/>
        <v/>
      </c>
      <c r="AO276" s="117" t="str">
        <f t="shared" si="72"/>
        <v/>
      </c>
      <c r="AP276" s="117" t="str">
        <f t="shared" si="73"/>
        <v/>
      </c>
      <c r="AQ276" s="117" t="str">
        <f t="shared" si="74"/>
        <v/>
      </c>
      <c r="AR276" s="133" t="str">
        <f t="shared" si="75"/>
        <v/>
      </c>
      <c r="AS276" s="69"/>
      <c r="AT276" s="69"/>
      <c r="AU276" s="69"/>
      <c r="AV276" s="65"/>
      <c r="AW276" s="65"/>
      <c r="AX276" s="65"/>
      <c r="AY276" s="65"/>
    </row>
    <row r="277" spans="1:51" x14ac:dyDescent="0.25">
      <c r="A277" s="2"/>
      <c r="B277" s="117">
        <v>129</v>
      </c>
      <c r="C277" s="55" t="s">
        <v>250</v>
      </c>
      <c r="D277" s="69">
        <v>14</v>
      </c>
      <c r="E277" s="69">
        <v>8.3000000000000007</v>
      </c>
      <c r="F277" s="69">
        <v>3000</v>
      </c>
      <c r="G277" s="69">
        <v>4.4000000000000004</v>
      </c>
      <c r="H277" s="69">
        <v>60</v>
      </c>
      <c r="I277" s="67">
        <v>20</v>
      </c>
      <c r="J277" s="85">
        <f t="shared" ref="J277:J308" si="101">(E277/10^4+izr)*eps</f>
        <v>11.73893266538316</v>
      </c>
      <c r="K277" s="85">
        <f t="shared" ref="K277:K308" si="102">J277+mft</f>
        <v>12.947107330947359</v>
      </c>
      <c r="L277" s="85">
        <f t="shared" ref="L277:L308" si="103">mft</f>
        <v>1.2081746655641992</v>
      </c>
      <c r="M277" s="85">
        <f t="shared" ref="M277:M308" si="104">J277+mft</f>
        <v>12.947107330947359</v>
      </c>
      <c r="N277" s="85">
        <f t="shared" ref="N277:N308" si="105">mfw+mft</f>
        <v>10.870648099498823</v>
      </c>
      <c r="O277" s="85">
        <f t="shared" ref="O277:O308" si="106">ABS(mfw-J277+mft)</f>
        <v>0.86828456588433744</v>
      </c>
      <c r="P277" s="85">
        <f t="shared" ref="P277:P308" si="107">J277+mft</f>
        <v>12.947107330947359</v>
      </c>
      <c r="Q277" s="85">
        <f t="shared" ref="Q277:Q308" si="108">mft</f>
        <v>1.2081746655641992</v>
      </c>
      <c r="R277" s="85">
        <f t="shared" ref="R277:R308" si="109">J277+mft</f>
        <v>12.947107330947359</v>
      </c>
      <c r="S277" s="69">
        <v>0</v>
      </c>
      <c r="T277" s="132">
        <f t="shared" ref="T277:T308" si="110">((K277^2*t.1+L277^2*t.2+M277^2*t.3+N277^2*t.4+O277^2*t.5+P277^2*t.6+Q277^2*t.7+R277^2*t.8)/tc)^0.5</f>
        <v>10.148795813370945</v>
      </c>
      <c r="U277" s="57">
        <f t="shared" si="76"/>
        <v>1</v>
      </c>
      <c r="V277" s="69">
        <f t="shared" ref="V277:V308" si="111">IF(nmax&lt;F277,1,0)</f>
        <v>1</v>
      </c>
      <c r="W277" s="69">
        <f t="shared" ref="W277:W308" si="112">IF(mop&lt;D277,1,0)</f>
        <v>1</v>
      </c>
      <c r="X277" s="67">
        <f t="shared" si="77"/>
        <v>1</v>
      </c>
      <c r="Y277" s="68">
        <f t="shared" si="78"/>
        <v>4.4000000000000004</v>
      </c>
      <c r="Z277" s="68">
        <f t="shared" si="79"/>
        <v>0</v>
      </c>
      <c r="AA277" s="68">
        <f t="shared" si="80"/>
        <v>9999</v>
      </c>
      <c r="AB277" s="117" t="str">
        <f t="shared" si="81"/>
        <v/>
      </c>
      <c r="AC277" s="117" t="str">
        <f t="shared" si="85"/>
        <v/>
      </c>
      <c r="AD277" s="117" t="str">
        <f t="shared" si="86"/>
        <v/>
      </c>
      <c r="AE277" s="117" t="str">
        <f t="shared" si="87"/>
        <v/>
      </c>
      <c r="AF277" s="117" t="str">
        <f t="shared" si="88"/>
        <v/>
      </c>
      <c r="AG277" s="133" t="str">
        <f t="shared" si="88"/>
        <v/>
      </c>
      <c r="AH277" s="117" t="str">
        <f t="shared" si="82"/>
        <v/>
      </c>
      <c r="AI277" s="117" t="str">
        <f t="shared" ref="AI277:AI335" si="113">IF($B277=$AA$147,K277,"")</f>
        <v/>
      </c>
      <c r="AJ277" s="117" t="str">
        <f t="shared" ref="AJ277:AJ335" si="114">IF($B277=$AA$147,L277,"")</f>
        <v/>
      </c>
      <c r="AK277" s="117" t="str">
        <f t="shared" ref="AK277:AK335" si="115">IF($B277=$AA$147,M277,"")</f>
        <v/>
      </c>
      <c r="AL277" s="117" t="str">
        <f t="shared" ref="AL277:AL335" si="116">IF($B277=$AA$147,N277,"")</f>
        <v/>
      </c>
      <c r="AM277" s="117" t="str">
        <f t="shared" si="83"/>
        <v/>
      </c>
      <c r="AN277" s="117" t="str">
        <f t="shared" si="84"/>
        <v/>
      </c>
      <c r="AO277" s="117" t="str">
        <f t="shared" ref="AO277:AO335" si="117">IF($B277=$AA$147,Q277,"")</f>
        <v/>
      </c>
      <c r="AP277" s="117" t="str">
        <f t="shared" ref="AP277:AP335" si="118">IF($B277=$AA$147,R277,"")</f>
        <v/>
      </c>
      <c r="AQ277" s="117" t="str">
        <f t="shared" ref="AQ277:AQ335" si="119">IF($B277=$AA$147,S277,"")</f>
        <v/>
      </c>
      <c r="AR277" s="133" t="str">
        <f t="shared" ref="AR277:AR335" si="120">IF($B277=$AA$147,T277,"")</f>
        <v/>
      </c>
      <c r="AS277" s="69"/>
      <c r="AT277" s="69"/>
      <c r="AU277" s="69"/>
      <c r="AV277" s="65"/>
      <c r="AW277" s="65"/>
      <c r="AX277" s="65"/>
      <c r="AY277" s="65"/>
    </row>
    <row r="278" spans="1:51" x14ac:dyDescent="0.25">
      <c r="A278" s="2"/>
      <c r="B278" s="117">
        <v>130</v>
      </c>
      <c r="C278" s="55" t="s">
        <v>251</v>
      </c>
      <c r="D278" s="69">
        <v>14.5</v>
      </c>
      <c r="E278" s="69">
        <v>45.1</v>
      </c>
      <c r="F278" s="69">
        <v>3000</v>
      </c>
      <c r="G278" s="69">
        <v>4.55</v>
      </c>
      <c r="H278" s="69">
        <v>81</v>
      </c>
      <c r="I278" s="67">
        <v>55</v>
      </c>
      <c r="J278" s="85">
        <f t="shared" si="101"/>
        <v>21.493577854779467</v>
      </c>
      <c r="K278" s="85">
        <f t="shared" si="102"/>
        <v>22.701752520343668</v>
      </c>
      <c r="L278" s="85">
        <f t="shared" si="103"/>
        <v>1.2081746655641992</v>
      </c>
      <c r="M278" s="85">
        <f t="shared" si="104"/>
        <v>22.701752520343668</v>
      </c>
      <c r="N278" s="85">
        <f t="shared" si="105"/>
        <v>10.870648099498823</v>
      </c>
      <c r="O278" s="85">
        <f t="shared" si="106"/>
        <v>10.622929755280644</v>
      </c>
      <c r="P278" s="85">
        <f t="shared" si="107"/>
        <v>22.701752520343668</v>
      </c>
      <c r="Q278" s="85">
        <f t="shared" si="108"/>
        <v>1.2081746655641992</v>
      </c>
      <c r="R278" s="85">
        <f t="shared" si="109"/>
        <v>22.701752520343668</v>
      </c>
      <c r="S278" s="69">
        <v>0</v>
      </c>
      <c r="T278" s="132">
        <f t="shared" si="110"/>
        <v>10.77650332863913</v>
      </c>
      <c r="U278" s="57">
        <f t="shared" ref="U278:U335" si="121">IF(T278&lt;D278,1,0)</f>
        <v>1</v>
      </c>
      <c r="V278" s="69">
        <f t="shared" si="111"/>
        <v>1</v>
      </c>
      <c r="W278" s="69">
        <f t="shared" si="112"/>
        <v>1</v>
      </c>
      <c r="X278" s="67">
        <f t="shared" ref="X278:X335" si="122">IF(MAX(K278:S278)&gt;H278,0,1)</f>
        <v>1</v>
      </c>
      <c r="Y278" s="68">
        <f t="shared" ref="Y278:Y335" si="123">IF(U278*V278*W278*X278=1,G278,9999)</f>
        <v>4.55</v>
      </c>
      <c r="Z278" s="68">
        <f t="shared" ref="Z278:Z335" si="124">IF(Y278=$Y$147,1,0)</f>
        <v>0</v>
      </c>
      <c r="AA278" s="68">
        <f t="shared" ref="AA278:AA335" si="125">IF(Z278=1,B278,9999)</f>
        <v>9999</v>
      </c>
      <c r="AB278" s="117" t="str">
        <f t="shared" ref="AB278:AB335" si="126">IF($B278=$AA$147,D278,"")</f>
        <v/>
      </c>
      <c r="AC278" s="117" t="str">
        <f t="shared" si="85"/>
        <v/>
      </c>
      <c r="AD278" s="117" t="str">
        <f t="shared" si="86"/>
        <v/>
      </c>
      <c r="AE278" s="117" t="str">
        <f t="shared" si="87"/>
        <v/>
      </c>
      <c r="AF278" s="117" t="str">
        <f t="shared" si="88"/>
        <v/>
      </c>
      <c r="AG278" s="133" t="str">
        <f t="shared" si="88"/>
        <v/>
      </c>
      <c r="AH278" s="117" t="str">
        <f t="shared" ref="AH278:AH335" si="127">IF($B278=$AA$147,J278,"")</f>
        <v/>
      </c>
      <c r="AI278" s="117" t="str">
        <f t="shared" si="113"/>
        <v/>
      </c>
      <c r="AJ278" s="117" t="str">
        <f t="shared" si="114"/>
        <v/>
      </c>
      <c r="AK278" s="117" t="str">
        <f t="shared" si="115"/>
        <v/>
      </c>
      <c r="AL278" s="117" t="str">
        <f t="shared" si="116"/>
        <v/>
      </c>
      <c r="AM278" s="117" t="str">
        <f t="shared" ref="AM278:AM335" si="128">IF($B278=$AA$147,O278,"")</f>
        <v/>
      </c>
      <c r="AN278" s="117" t="str">
        <f t="shared" ref="AN278:AN335" si="129">IF($B278=$AA$147,P278,"")</f>
        <v/>
      </c>
      <c r="AO278" s="117" t="str">
        <f t="shared" si="117"/>
        <v/>
      </c>
      <c r="AP278" s="117" t="str">
        <f t="shared" si="118"/>
        <v/>
      </c>
      <c r="AQ278" s="117" t="str">
        <f t="shared" si="119"/>
        <v/>
      </c>
      <c r="AR278" s="133" t="str">
        <f t="shared" si="120"/>
        <v/>
      </c>
      <c r="AS278" s="69"/>
      <c r="AT278" s="69"/>
      <c r="AU278" s="69"/>
      <c r="AV278" s="65"/>
      <c r="AW278" s="65"/>
      <c r="AX278" s="65"/>
      <c r="AY278" s="65"/>
    </row>
    <row r="279" spans="1:51" x14ac:dyDescent="0.25">
      <c r="A279" s="2"/>
      <c r="B279" s="117">
        <v>131</v>
      </c>
      <c r="C279" s="55" t="s">
        <v>252</v>
      </c>
      <c r="D279" s="69">
        <v>22.5</v>
      </c>
      <c r="E279" s="69">
        <v>63.6</v>
      </c>
      <c r="F279" s="69">
        <v>2000</v>
      </c>
      <c r="G279" s="69">
        <v>4.71</v>
      </c>
      <c r="H279" s="69">
        <v>120</v>
      </c>
      <c r="I279" s="67">
        <v>60</v>
      </c>
      <c r="J279" s="85">
        <f t="shared" si="101"/>
        <v>26.397407637492286</v>
      </c>
      <c r="K279" s="85">
        <f t="shared" si="102"/>
        <v>27.605582303056487</v>
      </c>
      <c r="L279" s="85">
        <f t="shared" si="103"/>
        <v>1.2081746655641992</v>
      </c>
      <c r="M279" s="85">
        <f t="shared" si="104"/>
        <v>27.605582303056487</v>
      </c>
      <c r="N279" s="85">
        <f t="shared" si="105"/>
        <v>10.870648099498823</v>
      </c>
      <c r="O279" s="85">
        <f t="shared" si="106"/>
        <v>15.526759537993465</v>
      </c>
      <c r="P279" s="85">
        <f t="shared" si="107"/>
        <v>27.605582303056487</v>
      </c>
      <c r="Q279" s="85">
        <f t="shared" si="108"/>
        <v>1.2081746655641992</v>
      </c>
      <c r="R279" s="85">
        <f t="shared" si="109"/>
        <v>27.605582303056487</v>
      </c>
      <c r="S279" s="69">
        <v>0</v>
      </c>
      <c r="T279" s="132">
        <f t="shared" si="110"/>
        <v>11.200764553633535</v>
      </c>
      <c r="U279" s="57">
        <f t="shared" si="121"/>
        <v>1</v>
      </c>
      <c r="V279" s="69">
        <f t="shared" si="111"/>
        <v>0</v>
      </c>
      <c r="W279" s="69">
        <f t="shared" si="112"/>
        <v>1</v>
      </c>
      <c r="X279" s="67">
        <f t="shared" si="122"/>
        <v>1</v>
      </c>
      <c r="Y279" s="68">
        <f t="shared" si="123"/>
        <v>9999</v>
      </c>
      <c r="Z279" s="68">
        <f t="shared" si="124"/>
        <v>0</v>
      </c>
      <c r="AA279" s="68">
        <f t="shared" si="125"/>
        <v>9999</v>
      </c>
      <c r="AB279" s="117" t="str">
        <f t="shared" si="126"/>
        <v/>
      </c>
      <c r="AC279" s="117" t="str">
        <f t="shared" si="85"/>
        <v/>
      </c>
      <c r="AD279" s="117" t="str">
        <f t="shared" si="86"/>
        <v/>
      </c>
      <c r="AE279" s="117" t="str">
        <f t="shared" si="87"/>
        <v/>
      </c>
      <c r="AF279" s="117" t="str">
        <f t="shared" si="88"/>
        <v/>
      </c>
      <c r="AG279" s="133" t="str">
        <f t="shared" si="88"/>
        <v/>
      </c>
      <c r="AH279" s="117" t="str">
        <f t="shared" si="127"/>
        <v/>
      </c>
      <c r="AI279" s="117" t="str">
        <f t="shared" si="113"/>
        <v/>
      </c>
      <c r="AJ279" s="117" t="str">
        <f t="shared" si="114"/>
        <v/>
      </c>
      <c r="AK279" s="117" t="str">
        <f t="shared" si="115"/>
        <v/>
      </c>
      <c r="AL279" s="117" t="str">
        <f t="shared" si="116"/>
        <v/>
      </c>
      <c r="AM279" s="117" t="str">
        <f t="shared" si="128"/>
        <v/>
      </c>
      <c r="AN279" s="117" t="str">
        <f t="shared" si="129"/>
        <v/>
      </c>
      <c r="AO279" s="117" t="str">
        <f t="shared" si="117"/>
        <v/>
      </c>
      <c r="AP279" s="117" t="str">
        <f t="shared" si="118"/>
        <v/>
      </c>
      <c r="AQ279" s="117" t="str">
        <f t="shared" si="119"/>
        <v/>
      </c>
      <c r="AR279" s="133" t="str">
        <f t="shared" si="120"/>
        <v/>
      </c>
      <c r="AS279" s="69"/>
      <c r="AT279" s="69"/>
      <c r="AU279" s="69"/>
      <c r="AV279" s="65"/>
      <c r="AW279" s="65"/>
      <c r="AX279" s="65"/>
      <c r="AY279" s="65"/>
    </row>
    <row r="280" spans="1:51" x14ac:dyDescent="0.25">
      <c r="A280" s="2"/>
      <c r="B280" s="117">
        <v>132</v>
      </c>
      <c r="C280" s="55" t="s">
        <v>253</v>
      </c>
      <c r="D280" s="69">
        <v>10</v>
      </c>
      <c r="E280" s="69">
        <v>63.6</v>
      </c>
      <c r="F280" s="69">
        <v>4500</v>
      </c>
      <c r="G280" s="69">
        <v>4.71</v>
      </c>
      <c r="H280" s="69">
        <v>120</v>
      </c>
      <c r="I280" s="67">
        <v>60</v>
      </c>
      <c r="J280" s="85">
        <f t="shared" si="101"/>
        <v>26.397407637492286</v>
      </c>
      <c r="K280" s="85">
        <f t="shared" si="102"/>
        <v>27.605582303056487</v>
      </c>
      <c r="L280" s="85">
        <f t="shared" si="103"/>
        <v>1.2081746655641992</v>
      </c>
      <c r="M280" s="85">
        <f t="shared" si="104"/>
        <v>27.605582303056487</v>
      </c>
      <c r="N280" s="85">
        <f t="shared" si="105"/>
        <v>10.870648099498823</v>
      </c>
      <c r="O280" s="85">
        <f t="shared" si="106"/>
        <v>15.526759537993465</v>
      </c>
      <c r="P280" s="85">
        <f t="shared" si="107"/>
        <v>27.605582303056487</v>
      </c>
      <c r="Q280" s="85">
        <f t="shared" si="108"/>
        <v>1.2081746655641992</v>
      </c>
      <c r="R280" s="85">
        <f t="shared" si="109"/>
        <v>27.605582303056487</v>
      </c>
      <c r="S280" s="69">
        <v>0</v>
      </c>
      <c r="T280" s="132">
        <f t="shared" si="110"/>
        <v>11.200764553633535</v>
      </c>
      <c r="U280" s="57">
        <f t="shared" si="121"/>
        <v>0</v>
      </c>
      <c r="V280" s="69">
        <f t="shared" si="111"/>
        <v>1</v>
      </c>
      <c r="W280" s="69">
        <f t="shared" si="112"/>
        <v>0</v>
      </c>
      <c r="X280" s="67">
        <f t="shared" si="122"/>
        <v>1</v>
      </c>
      <c r="Y280" s="68">
        <f t="shared" si="123"/>
        <v>9999</v>
      </c>
      <c r="Z280" s="68">
        <f t="shared" si="124"/>
        <v>0</v>
      </c>
      <c r="AA280" s="68">
        <f t="shared" si="125"/>
        <v>9999</v>
      </c>
      <c r="AB280" s="117" t="str">
        <f t="shared" si="126"/>
        <v/>
      </c>
      <c r="AC280" s="117" t="str">
        <f t="shared" si="85"/>
        <v/>
      </c>
      <c r="AD280" s="117" t="str">
        <f t="shared" si="86"/>
        <v/>
      </c>
      <c r="AE280" s="117" t="str">
        <f t="shared" si="87"/>
        <v/>
      </c>
      <c r="AF280" s="117" t="str">
        <f t="shared" si="88"/>
        <v/>
      </c>
      <c r="AG280" s="133" t="str">
        <f t="shared" si="88"/>
        <v/>
      </c>
      <c r="AH280" s="117" t="str">
        <f t="shared" si="127"/>
        <v/>
      </c>
      <c r="AI280" s="117" t="str">
        <f t="shared" si="113"/>
        <v/>
      </c>
      <c r="AJ280" s="117" t="str">
        <f t="shared" si="114"/>
        <v/>
      </c>
      <c r="AK280" s="117" t="str">
        <f t="shared" si="115"/>
        <v/>
      </c>
      <c r="AL280" s="117" t="str">
        <f t="shared" si="116"/>
        <v/>
      </c>
      <c r="AM280" s="117" t="str">
        <f t="shared" si="128"/>
        <v/>
      </c>
      <c r="AN280" s="117" t="str">
        <f t="shared" si="129"/>
        <v/>
      </c>
      <c r="AO280" s="117" t="str">
        <f t="shared" si="117"/>
        <v/>
      </c>
      <c r="AP280" s="117" t="str">
        <f t="shared" si="118"/>
        <v/>
      </c>
      <c r="AQ280" s="117" t="str">
        <f t="shared" si="119"/>
        <v/>
      </c>
      <c r="AR280" s="133" t="str">
        <f t="shared" si="120"/>
        <v/>
      </c>
      <c r="AS280" s="69"/>
      <c r="AT280" s="69"/>
      <c r="AU280" s="69"/>
      <c r="AV280" s="65"/>
      <c r="AW280" s="65"/>
      <c r="AX280" s="65"/>
      <c r="AY280" s="65"/>
    </row>
    <row r="281" spans="1:51" x14ac:dyDescent="0.25">
      <c r="A281" s="2"/>
      <c r="B281" s="117">
        <v>133</v>
      </c>
      <c r="C281" s="55" t="s">
        <v>254</v>
      </c>
      <c r="D281" s="69">
        <v>9.5</v>
      </c>
      <c r="E281" s="69">
        <v>45.1</v>
      </c>
      <c r="F281" s="69">
        <v>4000</v>
      </c>
      <c r="G281" s="69">
        <v>4.82</v>
      </c>
      <c r="H281" s="69">
        <v>81</v>
      </c>
      <c r="I281" s="67">
        <v>55</v>
      </c>
      <c r="J281" s="85">
        <f t="shared" si="101"/>
        <v>21.493577854779467</v>
      </c>
      <c r="K281" s="85">
        <f t="shared" si="102"/>
        <v>22.701752520343668</v>
      </c>
      <c r="L281" s="85">
        <f t="shared" si="103"/>
        <v>1.2081746655641992</v>
      </c>
      <c r="M281" s="85">
        <f t="shared" si="104"/>
        <v>22.701752520343668</v>
      </c>
      <c r="N281" s="85">
        <f t="shared" si="105"/>
        <v>10.870648099498823</v>
      </c>
      <c r="O281" s="85">
        <f t="shared" si="106"/>
        <v>10.622929755280644</v>
      </c>
      <c r="P281" s="85">
        <f t="shared" si="107"/>
        <v>22.701752520343668</v>
      </c>
      <c r="Q281" s="85">
        <f t="shared" si="108"/>
        <v>1.2081746655641992</v>
      </c>
      <c r="R281" s="85">
        <f t="shared" si="109"/>
        <v>22.701752520343668</v>
      </c>
      <c r="S281" s="69">
        <v>0</v>
      </c>
      <c r="T281" s="132">
        <f t="shared" si="110"/>
        <v>10.77650332863913</v>
      </c>
      <c r="U281" s="57">
        <f t="shared" si="121"/>
        <v>0</v>
      </c>
      <c r="V281" s="69">
        <f t="shared" si="111"/>
        <v>1</v>
      </c>
      <c r="W281" s="69">
        <f t="shared" si="112"/>
        <v>0</v>
      </c>
      <c r="X281" s="67">
        <f t="shared" si="122"/>
        <v>1</v>
      </c>
      <c r="Y281" s="68">
        <f t="shared" si="123"/>
        <v>9999</v>
      </c>
      <c r="Z281" s="68">
        <f t="shared" si="124"/>
        <v>0</v>
      </c>
      <c r="AA281" s="68">
        <f t="shared" si="125"/>
        <v>9999</v>
      </c>
      <c r="AB281" s="117" t="str">
        <f t="shared" si="126"/>
        <v/>
      </c>
      <c r="AC281" s="117" t="str">
        <f t="shared" si="85"/>
        <v/>
      </c>
      <c r="AD281" s="117" t="str">
        <f t="shared" si="86"/>
        <v/>
      </c>
      <c r="AE281" s="117" t="str">
        <f t="shared" si="87"/>
        <v/>
      </c>
      <c r="AF281" s="117" t="str">
        <f t="shared" si="88"/>
        <v/>
      </c>
      <c r="AG281" s="133" t="str">
        <f t="shared" si="88"/>
        <v/>
      </c>
      <c r="AH281" s="117" t="str">
        <f t="shared" si="127"/>
        <v/>
      </c>
      <c r="AI281" s="117" t="str">
        <f t="shared" si="113"/>
        <v/>
      </c>
      <c r="AJ281" s="117" t="str">
        <f t="shared" si="114"/>
        <v/>
      </c>
      <c r="AK281" s="117" t="str">
        <f t="shared" si="115"/>
        <v/>
      </c>
      <c r="AL281" s="117" t="str">
        <f t="shared" si="116"/>
        <v/>
      </c>
      <c r="AM281" s="117" t="str">
        <f t="shared" si="128"/>
        <v/>
      </c>
      <c r="AN281" s="117" t="str">
        <f t="shared" si="129"/>
        <v/>
      </c>
      <c r="AO281" s="117" t="str">
        <f t="shared" si="117"/>
        <v/>
      </c>
      <c r="AP281" s="117" t="str">
        <f t="shared" si="118"/>
        <v/>
      </c>
      <c r="AQ281" s="117" t="str">
        <f t="shared" si="119"/>
        <v/>
      </c>
      <c r="AR281" s="133" t="str">
        <f t="shared" si="120"/>
        <v/>
      </c>
      <c r="AS281" s="69"/>
      <c r="AT281" s="69"/>
      <c r="AU281" s="69"/>
      <c r="AV281" s="65"/>
      <c r="AW281" s="65"/>
      <c r="AX281" s="65"/>
      <c r="AY281" s="65"/>
    </row>
    <row r="282" spans="1:51" x14ac:dyDescent="0.25">
      <c r="A282" s="2"/>
      <c r="B282" s="117">
        <v>134</v>
      </c>
      <c r="C282" s="55" t="s">
        <v>255</v>
      </c>
      <c r="D282" s="69">
        <v>24</v>
      </c>
      <c r="E282" s="69">
        <v>45</v>
      </c>
      <c r="F282" s="69">
        <v>2000</v>
      </c>
      <c r="G282" s="69">
        <v>5</v>
      </c>
      <c r="H282" s="69">
        <v>81</v>
      </c>
      <c r="I282" s="67">
        <v>35</v>
      </c>
      <c r="J282" s="85">
        <f t="shared" si="101"/>
        <v>21.467070666764801</v>
      </c>
      <c r="K282" s="85">
        <f t="shared" si="102"/>
        <v>22.675245332329002</v>
      </c>
      <c r="L282" s="85">
        <f t="shared" si="103"/>
        <v>1.2081746655641992</v>
      </c>
      <c r="M282" s="85">
        <f t="shared" si="104"/>
        <v>22.675245332329002</v>
      </c>
      <c r="N282" s="85">
        <f t="shared" si="105"/>
        <v>10.870648099498823</v>
      </c>
      <c r="O282" s="85">
        <f t="shared" si="106"/>
        <v>10.596422567265979</v>
      </c>
      <c r="P282" s="85">
        <f t="shared" si="107"/>
        <v>22.675245332329002</v>
      </c>
      <c r="Q282" s="85">
        <f t="shared" si="108"/>
        <v>1.2081746655641992</v>
      </c>
      <c r="R282" s="85">
        <f t="shared" si="109"/>
        <v>22.675245332329002</v>
      </c>
      <c r="S282" s="69">
        <v>0</v>
      </c>
      <c r="T282" s="132">
        <f t="shared" si="110"/>
        <v>10.774394198003639</v>
      </c>
      <c r="U282" s="57">
        <f t="shared" si="121"/>
        <v>1</v>
      </c>
      <c r="V282" s="69">
        <f t="shared" si="111"/>
        <v>0</v>
      </c>
      <c r="W282" s="69">
        <f t="shared" si="112"/>
        <v>1</v>
      </c>
      <c r="X282" s="67">
        <f t="shared" si="122"/>
        <v>1</v>
      </c>
      <c r="Y282" s="68">
        <f t="shared" si="123"/>
        <v>9999</v>
      </c>
      <c r="Z282" s="68">
        <f t="shared" si="124"/>
        <v>0</v>
      </c>
      <c r="AA282" s="68">
        <f t="shared" si="125"/>
        <v>9999</v>
      </c>
      <c r="AB282" s="117" t="str">
        <f t="shared" si="126"/>
        <v/>
      </c>
      <c r="AC282" s="117" t="str">
        <f t="shared" si="85"/>
        <v/>
      </c>
      <c r="AD282" s="117" t="str">
        <f t="shared" si="86"/>
        <v/>
      </c>
      <c r="AE282" s="117" t="str">
        <f t="shared" si="87"/>
        <v/>
      </c>
      <c r="AF282" s="117" t="str">
        <f t="shared" si="88"/>
        <v/>
      </c>
      <c r="AG282" s="133" t="str">
        <f t="shared" si="88"/>
        <v/>
      </c>
      <c r="AH282" s="117" t="str">
        <f t="shared" si="127"/>
        <v/>
      </c>
      <c r="AI282" s="117" t="str">
        <f t="shared" si="113"/>
        <v/>
      </c>
      <c r="AJ282" s="117" t="str">
        <f t="shared" si="114"/>
        <v/>
      </c>
      <c r="AK282" s="117" t="str">
        <f t="shared" si="115"/>
        <v/>
      </c>
      <c r="AL282" s="117" t="str">
        <f t="shared" si="116"/>
        <v/>
      </c>
      <c r="AM282" s="117" t="str">
        <f t="shared" si="128"/>
        <v/>
      </c>
      <c r="AN282" s="117" t="str">
        <f t="shared" si="129"/>
        <v/>
      </c>
      <c r="AO282" s="117" t="str">
        <f t="shared" si="117"/>
        <v/>
      </c>
      <c r="AP282" s="117" t="str">
        <f t="shared" si="118"/>
        <v/>
      </c>
      <c r="AQ282" s="117" t="str">
        <f t="shared" si="119"/>
        <v/>
      </c>
      <c r="AR282" s="133" t="str">
        <f t="shared" si="120"/>
        <v/>
      </c>
      <c r="AS282" s="69"/>
      <c r="AT282" s="69"/>
      <c r="AU282" s="69"/>
      <c r="AV282" s="65"/>
      <c r="AW282" s="65"/>
      <c r="AX282" s="65"/>
      <c r="AY282" s="65"/>
    </row>
    <row r="283" spans="1:51" x14ac:dyDescent="0.25">
      <c r="A283" s="2"/>
      <c r="B283" s="117">
        <v>135</v>
      </c>
      <c r="C283" s="55" t="s">
        <v>256</v>
      </c>
      <c r="D283" s="69">
        <v>24</v>
      </c>
      <c r="E283" s="69">
        <v>91.4</v>
      </c>
      <c r="F283" s="69">
        <v>2000</v>
      </c>
      <c r="G283" s="69">
        <v>5.03</v>
      </c>
      <c r="H283" s="69">
        <v>120</v>
      </c>
      <c r="I283" s="67">
        <v>70</v>
      </c>
      <c r="J283" s="85">
        <f t="shared" si="101"/>
        <v>33.766405905568845</v>
      </c>
      <c r="K283" s="85">
        <f t="shared" si="102"/>
        <v>34.974580571133046</v>
      </c>
      <c r="L283" s="85">
        <f t="shared" si="103"/>
        <v>1.2081746655641992</v>
      </c>
      <c r="M283" s="85">
        <f t="shared" si="104"/>
        <v>34.974580571133046</v>
      </c>
      <c r="N283" s="85">
        <f t="shared" si="105"/>
        <v>10.870648099498823</v>
      </c>
      <c r="O283" s="85">
        <f t="shared" si="106"/>
        <v>22.895757806070023</v>
      </c>
      <c r="P283" s="85">
        <f t="shared" si="107"/>
        <v>34.974580571133046</v>
      </c>
      <c r="Q283" s="85">
        <f t="shared" si="108"/>
        <v>1.2081746655641992</v>
      </c>
      <c r="R283" s="85">
        <f t="shared" si="109"/>
        <v>34.974580571133046</v>
      </c>
      <c r="S283" s="69">
        <v>0</v>
      </c>
      <c r="T283" s="132">
        <f t="shared" si="110"/>
        <v>11.953735241794634</v>
      </c>
      <c r="U283" s="57">
        <f t="shared" si="121"/>
        <v>1</v>
      </c>
      <c r="V283" s="69">
        <f t="shared" si="111"/>
        <v>0</v>
      </c>
      <c r="W283" s="69">
        <f t="shared" si="112"/>
        <v>1</v>
      </c>
      <c r="X283" s="67">
        <f t="shared" si="122"/>
        <v>1</v>
      </c>
      <c r="Y283" s="68">
        <f t="shared" si="123"/>
        <v>9999</v>
      </c>
      <c r="Z283" s="68">
        <f t="shared" si="124"/>
        <v>0</v>
      </c>
      <c r="AA283" s="68">
        <f t="shared" si="125"/>
        <v>9999</v>
      </c>
      <c r="AB283" s="117" t="str">
        <f t="shared" si="126"/>
        <v/>
      </c>
      <c r="AC283" s="117" t="str">
        <f t="shared" si="85"/>
        <v/>
      </c>
      <c r="AD283" s="117" t="str">
        <f t="shared" si="86"/>
        <v/>
      </c>
      <c r="AE283" s="117" t="str">
        <f t="shared" si="87"/>
        <v/>
      </c>
      <c r="AF283" s="117" t="str">
        <f t="shared" si="88"/>
        <v/>
      </c>
      <c r="AG283" s="133" t="str">
        <f t="shared" si="88"/>
        <v/>
      </c>
      <c r="AH283" s="117" t="str">
        <f t="shared" si="127"/>
        <v/>
      </c>
      <c r="AI283" s="117" t="str">
        <f t="shared" si="113"/>
        <v/>
      </c>
      <c r="AJ283" s="117" t="str">
        <f t="shared" si="114"/>
        <v/>
      </c>
      <c r="AK283" s="117" t="str">
        <f t="shared" si="115"/>
        <v/>
      </c>
      <c r="AL283" s="117" t="str">
        <f t="shared" si="116"/>
        <v/>
      </c>
      <c r="AM283" s="117" t="str">
        <f t="shared" si="128"/>
        <v/>
      </c>
      <c r="AN283" s="117" t="str">
        <f t="shared" si="129"/>
        <v/>
      </c>
      <c r="AO283" s="117" t="str">
        <f t="shared" si="117"/>
        <v/>
      </c>
      <c r="AP283" s="117" t="str">
        <f t="shared" si="118"/>
        <v/>
      </c>
      <c r="AQ283" s="117" t="str">
        <f t="shared" si="119"/>
        <v/>
      </c>
      <c r="AR283" s="133" t="str">
        <f t="shared" si="120"/>
        <v/>
      </c>
      <c r="AS283" s="69"/>
      <c r="AT283" s="69"/>
      <c r="AU283" s="69"/>
      <c r="AV283" s="65"/>
      <c r="AW283" s="65"/>
      <c r="AX283" s="65"/>
      <c r="AY283" s="65"/>
    </row>
    <row r="284" spans="1:51" x14ac:dyDescent="0.25">
      <c r="A284" s="2"/>
      <c r="B284" s="117">
        <v>136</v>
      </c>
      <c r="C284" s="55" t="s">
        <v>257</v>
      </c>
      <c r="D284" s="69">
        <v>16</v>
      </c>
      <c r="E284" s="69">
        <v>12.9</v>
      </c>
      <c r="F284" s="69">
        <v>3000</v>
      </c>
      <c r="G284" s="69">
        <v>5.03</v>
      </c>
      <c r="H284" s="69">
        <v>40</v>
      </c>
      <c r="I284" s="67">
        <v>1.5</v>
      </c>
      <c r="J284" s="85">
        <f t="shared" si="101"/>
        <v>12.958263314057696</v>
      </c>
      <c r="K284" s="85">
        <f t="shared" si="102"/>
        <v>14.166437979621895</v>
      </c>
      <c r="L284" s="85">
        <f t="shared" si="103"/>
        <v>1.2081746655641992</v>
      </c>
      <c r="M284" s="85">
        <f t="shared" si="104"/>
        <v>14.166437979621895</v>
      </c>
      <c r="N284" s="85">
        <f t="shared" si="105"/>
        <v>10.870648099498823</v>
      </c>
      <c r="O284" s="85">
        <f t="shared" si="106"/>
        <v>2.0876152145588733</v>
      </c>
      <c r="P284" s="85">
        <f t="shared" si="107"/>
        <v>14.166437979621895</v>
      </c>
      <c r="Q284" s="85">
        <f t="shared" si="108"/>
        <v>1.2081746655641992</v>
      </c>
      <c r="R284" s="85">
        <f t="shared" si="109"/>
        <v>14.166437979621895</v>
      </c>
      <c r="S284" s="69">
        <v>0</v>
      </c>
      <c r="T284" s="132">
        <f t="shared" si="110"/>
        <v>10.21009227364676</v>
      </c>
      <c r="U284" s="57">
        <f t="shared" si="121"/>
        <v>1</v>
      </c>
      <c r="V284" s="69">
        <f t="shared" si="111"/>
        <v>1</v>
      </c>
      <c r="W284" s="69">
        <f t="shared" si="112"/>
        <v>1</v>
      </c>
      <c r="X284" s="67">
        <f t="shared" si="122"/>
        <v>1</v>
      </c>
      <c r="Y284" s="68">
        <f t="shared" si="123"/>
        <v>5.03</v>
      </c>
      <c r="Z284" s="68">
        <f t="shared" si="124"/>
        <v>0</v>
      </c>
      <c r="AA284" s="68">
        <f t="shared" si="125"/>
        <v>9999</v>
      </c>
      <c r="AB284" s="117" t="str">
        <f t="shared" si="126"/>
        <v/>
      </c>
      <c r="AC284" s="117" t="str">
        <f t="shared" si="85"/>
        <v/>
      </c>
      <c r="AD284" s="117" t="str">
        <f t="shared" si="86"/>
        <v/>
      </c>
      <c r="AE284" s="117" t="str">
        <f t="shared" si="87"/>
        <v/>
      </c>
      <c r="AF284" s="117" t="str">
        <f t="shared" si="88"/>
        <v/>
      </c>
      <c r="AG284" s="133" t="str">
        <f t="shared" si="88"/>
        <v/>
      </c>
      <c r="AH284" s="117" t="str">
        <f t="shared" si="127"/>
        <v/>
      </c>
      <c r="AI284" s="117" t="str">
        <f t="shared" si="113"/>
        <v/>
      </c>
      <c r="AJ284" s="117" t="str">
        <f t="shared" si="114"/>
        <v/>
      </c>
      <c r="AK284" s="117" t="str">
        <f t="shared" si="115"/>
        <v/>
      </c>
      <c r="AL284" s="117" t="str">
        <f t="shared" si="116"/>
        <v/>
      </c>
      <c r="AM284" s="117" t="str">
        <f t="shared" si="128"/>
        <v/>
      </c>
      <c r="AN284" s="117" t="str">
        <f t="shared" si="129"/>
        <v/>
      </c>
      <c r="AO284" s="117" t="str">
        <f t="shared" si="117"/>
        <v/>
      </c>
      <c r="AP284" s="117" t="str">
        <f t="shared" si="118"/>
        <v/>
      </c>
      <c r="AQ284" s="117" t="str">
        <f t="shared" si="119"/>
        <v/>
      </c>
      <c r="AR284" s="133" t="str">
        <f t="shared" si="120"/>
        <v/>
      </c>
      <c r="AS284" s="69"/>
      <c r="AT284" s="69"/>
      <c r="AU284" s="69"/>
      <c r="AV284" s="65"/>
      <c r="AW284" s="65"/>
      <c r="AX284" s="65"/>
      <c r="AY284" s="65"/>
    </row>
    <row r="285" spans="1:51" x14ac:dyDescent="0.25">
      <c r="A285" s="2"/>
      <c r="B285" s="117">
        <v>137</v>
      </c>
      <c r="C285" s="55" t="s">
        <v>258</v>
      </c>
      <c r="D285" s="69">
        <v>11</v>
      </c>
      <c r="E285" s="69">
        <v>6.4</v>
      </c>
      <c r="F285" s="69">
        <v>4500</v>
      </c>
      <c r="G285" s="69">
        <v>5.2</v>
      </c>
      <c r="H285" s="69">
        <v>45</v>
      </c>
      <c r="I285" s="67">
        <v>20</v>
      </c>
      <c r="J285" s="85">
        <f t="shared" si="101"/>
        <v>11.235296093104546</v>
      </c>
      <c r="K285" s="85">
        <f t="shared" si="102"/>
        <v>12.443470758668745</v>
      </c>
      <c r="L285" s="85">
        <f t="shared" si="103"/>
        <v>1.2081746655641992</v>
      </c>
      <c r="M285" s="85">
        <f t="shared" si="104"/>
        <v>12.443470758668745</v>
      </c>
      <c r="N285" s="85">
        <f t="shared" si="105"/>
        <v>10.870648099498823</v>
      </c>
      <c r="O285" s="85">
        <f t="shared" si="106"/>
        <v>0.36464799360572342</v>
      </c>
      <c r="P285" s="85">
        <f t="shared" si="107"/>
        <v>12.443470758668745</v>
      </c>
      <c r="Q285" s="85">
        <f t="shared" si="108"/>
        <v>1.2081746655641992</v>
      </c>
      <c r="R285" s="85">
        <f t="shared" si="109"/>
        <v>12.443470758668745</v>
      </c>
      <c r="S285" s="69">
        <v>0</v>
      </c>
      <c r="T285" s="132">
        <f t="shared" si="110"/>
        <v>10.124991573367058</v>
      </c>
      <c r="U285" s="57">
        <f t="shared" si="121"/>
        <v>1</v>
      </c>
      <c r="V285" s="69">
        <f t="shared" si="111"/>
        <v>1</v>
      </c>
      <c r="W285" s="69">
        <f t="shared" si="112"/>
        <v>1</v>
      </c>
      <c r="X285" s="67">
        <f t="shared" si="122"/>
        <v>1</v>
      </c>
      <c r="Y285" s="68">
        <f t="shared" si="123"/>
        <v>5.2</v>
      </c>
      <c r="Z285" s="68">
        <f t="shared" si="124"/>
        <v>0</v>
      </c>
      <c r="AA285" s="68">
        <f t="shared" si="125"/>
        <v>9999</v>
      </c>
      <c r="AB285" s="117" t="str">
        <f t="shared" si="126"/>
        <v/>
      </c>
      <c r="AC285" s="117" t="str">
        <f t="shared" si="85"/>
        <v/>
      </c>
      <c r="AD285" s="117" t="str">
        <f t="shared" si="86"/>
        <v/>
      </c>
      <c r="AE285" s="117" t="str">
        <f t="shared" si="87"/>
        <v/>
      </c>
      <c r="AF285" s="117" t="str">
        <f t="shared" si="88"/>
        <v/>
      </c>
      <c r="AG285" s="133" t="str">
        <f t="shared" si="88"/>
        <v/>
      </c>
      <c r="AH285" s="117" t="str">
        <f t="shared" si="127"/>
        <v/>
      </c>
      <c r="AI285" s="117" t="str">
        <f t="shared" si="113"/>
        <v/>
      </c>
      <c r="AJ285" s="117" t="str">
        <f t="shared" si="114"/>
        <v/>
      </c>
      <c r="AK285" s="117" t="str">
        <f t="shared" si="115"/>
        <v/>
      </c>
      <c r="AL285" s="117" t="str">
        <f t="shared" si="116"/>
        <v/>
      </c>
      <c r="AM285" s="117" t="str">
        <f t="shared" si="128"/>
        <v/>
      </c>
      <c r="AN285" s="117" t="str">
        <f t="shared" si="129"/>
        <v/>
      </c>
      <c r="AO285" s="117" t="str">
        <f t="shared" si="117"/>
        <v/>
      </c>
      <c r="AP285" s="117" t="str">
        <f t="shared" si="118"/>
        <v/>
      </c>
      <c r="AQ285" s="117" t="str">
        <f t="shared" si="119"/>
        <v/>
      </c>
      <c r="AR285" s="133" t="str">
        <f t="shared" si="120"/>
        <v/>
      </c>
      <c r="AS285" s="69"/>
      <c r="AT285" s="69"/>
      <c r="AU285" s="69"/>
      <c r="AV285" s="65"/>
      <c r="AW285" s="65"/>
      <c r="AX285" s="65"/>
      <c r="AY285" s="65"/>
    </row>
    <row r="286" spans="1:51" x14ac:dyDescent="0.25">
      <c r="A286" s="2"/>
      <c r="B286" s="117">
        <v>138</v>
      </c>
      <c r="C286" s="55" t="s">
        <v>259</v>
      </c>
      <c r="D286" s="69">
        <v>18</v>
      </c>
      <c r="E286" s="69">
        <v>63.6</v>
      </c>
      <c r="F286" s="69">
        <v>3000</v>
      </c>
      <c r="G286" s="69">
        <v>5.65</v>
      </c>
      <c r="H286" s="69">
        <v>120</v>
      </c>
      <c r="I286" s="67">
        <v>60</v>
      </c>
      <c r="J286" s="85">
        <f t="shared" si="101"/>
        <v>26.397407637492286</v>
      </c>
      <c r="K286" s="85">
        <f t="shared" si="102"/>
        <v>27.605582303056487</v>
      </c>
      <c r="L286" s="85">
        <f t="shared" si="103"/>
        <v>1.2081746655641992</v>
      </c>
      <c r="M286" s="85">
        <f t="shared" si="104"/>
        <v>27.605582303056487</v>
      </c>
      <c r="N286" s="85">
        <f t="shared" si="105"/>
        <v>10.870648099498823</v>
      </c>
      <c r="O286" s="85">
        <f t="shared" si="106"/>
        <v>15.526759537993465</v>
      </c>
      <c r="P286" s="85">
        <f t="shared" si="107"/>
        <v>27.605582303056487</v>
      </c>
      <c r="Q286" s="85">
        <f t="shared" si="108"/>
        <v>1.2081746655641992</v>
      </c>
      <c r="R286" s="85">
        <f t="shared" si="109"/>
        <v>27.605582303056487</v>
      </c>
      <c r="S286" s="69">
        <v>0</v>
      </c>
      <c r="T286" s="132">
        <f t="shared" si="110"/>
        <v>11.200764553633535</v>
      </c>
      <c r="U286" s="57">
        <f t="shared" si="121"/>
        <v>1</v>
      </c>
      <c r="V286" s="69">
        <f t="shared" si="111"/>
        <v>1</v>
      </c>
      <c r="W286" s="69">
        <f t="shared" si="112"/>
        <v>1</v>
      </c>
      <c r="X286" s="67">
        <f t="shared" si="122"/>
        <v>1</v>
      </c>
      <c r="Y286" s="68">
        <f t="shared" si="123"/>
        <v>5.65</v>
      </c>
      <c r="Z286" s="68">
        <f t="shared" si="124"/>
        <v>0</v>
      </c>
      <c r="AA286" s="68">
        <f t="shared" si="125"/>
        <v>9999</v>
      </c>
      <c r="AB286" s="117" t="str">
        <f t="shared" si="126"/>
        <v/>
      </c>
      <c r="AC286" s="117" t="str">
        <f t="shared" si="85"/>
        <v/>
      </c>
      <c r="AD286" s="117" t="str">
        <f t="shared" si="86"/>
        <v/>
      </c>
      <c r="AE286" s="117" t="str">
        <f t="shared" si="87"/>
        <v/>
      </c>
      <c r="AF286" s="117" t="str">
        <f t="shared" si="88"/>
        <v/>
      </c>
      <c r="AG286" s="133" t="str">
        <f t="shared" si="88"/>
        <v/>
      </c>
      <c r="AH286" s="117" t="str">
        <f t="shared" si="127"/>
        <v/>
      </c>
      <c r="AI286" s="117" t="str">
        <f t="shared" si="113"/>
        <v/>
      </c>
      <c r="AJ286" s="117" t="str">
        <f t="shared" si="114"/>
        <v/>
      </c>
      <c r="AK286" s="117" t="str">
        <f t="shared" si="115"/>
        <v/>
      </c>
      <c r="AL286" s="117" t="str">
        <f t="shared" si="116"/>
        <v/>
      </c>
      <c r="AM286" s="117" t="str">
        <f t="shared" si="128"/>
        <v/>
      </c>
      <c r="AN286" s="117" t="str">
        <f t="shared" si="129"/>
        <v/>
      </c>
      <c r="AO286" s="117" t="str">
        <f t="shared" si="117"/>
        <v/>
      </c>
      <c r="AP286" s="117" t="str">
        <f t="shared" si="118"/>
        <v/>
      </c>
      <c r="AQ286" s="117" t="str">
        <f t="shared" si="119"/>
        <v/>
      </c>
      <c r="AR286" s="133" t="str">
        <f t="shared" si="120"/>
        <v/>
      </c>
      <c r="AS286" s="69"/>
      <c r="AT286" s="69"/>
      <c r="AU286" s="69"/>
      <c r="AV286" s="65"/>
      <c r="AW286" s="65"/>
      <c r="AX286" s="65"/>
      <c r="AY286" s="65"/>
    </row>
    <row r="287" spans="1:51" x14ac:dyDescent="0.25">
      <c r="A287" s="2"/>
      <c r="B287" s="117">
        <v>139</v>
      </c>
      <c r="C287" s="55" t="s">
        <v>260</v>
      </c>
      <c r="D287" s="69">
        <v>18</v>
      </c>
      <c r="E287" s="69">
        <v>6.4</v>
      </c>
      <c r="F287" s="69">
        <v>3000</v>
      </c>
      <c r="G287" s="69">
        <v>5.7</v>
      </c>
      <c r="H287" s="69">
        <v>45</v>
      </c>
      <c r="I287" s="67">
        <v>9</v>
      </c>
      <c r="J287" s="85">
        <f t="shared" si="101"/>
        <v>11.235296093104546</v>
      </c>
      <c r="K287" s="85">
        <f t="shared" si="102"/>
        <v>12.443470758668745</v>
      </c>
      <c r="L287" s="85">
        <f t="shared" si="103"/>
        <v>1.2081746655641992</v>
      </c>
      <c r="M287" s="85">
        <f t="shared" si="104"/>
        <v>12.443470758668745</v>
      </c>
      <c r="N287" s="85">
        <f t="shared" si="105"/>
        <v>10.870648099498823</v>
      </c>
      <c r="O287" s="85">
        <f t="shared" si="106"/>
        <v>0.36464799360572342</v>
      </c>
      <c r="P287" s="85">
        <f t="shared" si="107"/>
        <v>12.443470758668745</v>
      </c>
      <c r="Q287" s="85">
        <f t="shared" si="108"/>
        <v>1.2081746655641992</v>
      </c>
      <c r="R287" s="85">
        <f t="shared" si="109"/>
        <v>12.443470758668745</v>
      </c>
      <c r="S287" s="69">
        <v>0</v>
      </c>
      <c r="T287" s="132">
        <f t="shared" si="110"/>
        <v>10.124991573367058</v>
      </c>
      <c r="U287" s="57">
        <f t="shared" si="121"/>
        <v>1</v>
      </c>
      <c r="V287" s="69">
        <f t="shared" si="111"/>
        <v>1</v>
      </c>
      <c r="W287" s="69">
        <f t="shared" si="112"/>
        <v>1</v>
      </c>
      <c r="X287" s="67">
        <f t="shared" si="122"/>
        <v>1</v>
      </c>
      <c r="Y287" s="68">
        <f t="shared" si="123"/>
        <v>5.7</v>
      </c>
      <c r="Z287" s="68">
        <f t="shared" si="124"/>
        <v>0</v>
      </c>
      <c r="AA287" s="68">
        <f t="shared" si="125"/>
        <v>9999</v>
      </c>
      <c r="AB287" s="117" t="str">
        <f t="shared" si="126"/>
        <v/>
      </c>
      <c r="AC287" s="117" t="str">
        <f t="shared" si="85"/>
        <v/>
      </c>
      <c r="AD287" s="117" t="str">
        <f t="shared" si="86"/>
        <v/>
      </c>
      <c r="AE287" s="117" t="str">
        <f t="shared" si="87"/>
        <v/>
      </c>
      <c r="AF287" s="117" t="str">
        <f t="shared" si="88"/>
        <v/>
      </c>
      <c r="AG287" s="133" t="str">
        <f t="shared" si="88"/>
        <v/>
      </c>
      <c r="AH287" s="117" t="str">
        <f t="shared" si="127"/>
        <v/>
      </c>
      <c r="AI287" s="117" t="str">
        <f t="shared" si="113"/>
        <v/>
      </c>
      <c r="AJ287" s="117" t="str">
        <f t="shared" si="114"/>
        <v/>
      </c>
      <c r="AK287" s="117" t="str">
        <f t="shared" si="115"/>
        <v/>
      </c>
      <c r="AL287" s="117" t="str">
        <f t="shared" si="116"/>
        <v/>
      </c>
      <c r="AM287" s="117" t="str">
        <f t="shared" si="128"/>
        <v/>
      </c>
      <c r="AN287" s="117" t="str">
        <f t="shared" si="129"/>
        <v/>
      </c>
      <c r="AO287" s="117" t="str">
        <f t="shared" si="117"/>
        <v/>
      </c>
      <c r="AP287" s="117" t="str">
        <f t="shared" si="118"/>
        <v/>
      </c>
      <c r="AQ287" s="117" t="str">
        <f t="shared" si="119"/>
        <v/>
      </c>
      <c r="AR287" s="133" t="str">
        <f t="shared" si="120"/>
        <v/>
      </c>
      <c r="AS287" s="69"/>
      <c r="AT287" s="69"/>
      <c r="AU287" s="69"/>
      <c r="AV287" s="65"/>
      <c r="AW287" s="65"/>
      <c r="AX287" s="65"/>
      <c r="AY287" s="65"/>
    </row>
    <row r="288" spans="1:51" x14ac:dyDescent="0.25">
      <c r="A288" s="2"/>
      <c r="B288" s="117">
        <v>140</v>
      </c>
      <c r="C288" s="55" t="s">
        <v>261</v>
      </c>
      <c r="D288" s="69">
        <v>9.1999999999999993</v>
      </c>
      <c r="E288" s="69">
        <v>8.1</v>
      </c>
      <c r="F288" s="69">
        <v>6000</v>
      </c>
      <c r="G288" s="69">
        <v>5.78</v>
      </c>
      <c r="H288" s="69">
        <v>26</v>
      </c>
      <c r="I288" s="67">
        <v>1.5</v>
      </c>
      <c r="J288" s="85">
        <f t="shared" si="101"/>
        <v>11.685918289353829</v>
      </c>
      <c r="K288" s="85">
        <f t="shared" si="102"/>
        <v>12.894092954918028</v>
      </c>
      <c r="L288" s="85">
        <f t="shared" si="103"/>
        <v>1.2081746655641992</v>
      </c>
      <c r="M288" s="85">
        <f t="shared" si="104"/>
        <v>12.894092954918028</v>
      </c>
      <c r="N288" s="85">
        <f t="shared" si="105"/>
        <v>10.870648099498823</v>
      </c>
      <c r="O288" s="85">
        <f t="shared" si="106"/>
        <v>0.8152701898550061</v>
      </c>
      <c r="P288" s="85">
        <f t="shared" si="107"/>
        <v>12.894092954918028</v>
      </c>
      <c r="Q288" s="85">
        <f t="shared" si="108"/>
        <v>1.2081746655641992</v>
      </c>
      <c r="R288" s="85">
        <f t="shared" si="109"/>
        <v>12.894092954918028</v>
      </c>
      <c r="S288" s="69">
        <v>0</v>
      </c>
      <c r="T288" s="132">
        <f t="shared" si="110"/>
        <v>10.146248172057804</v>
      </c>
      <c r="U288" s="57">
        <f t="shared" si="121"/>
        <v>0</v>
      </c>
      <c r="V288" s="69">
        <f t="shared" si="111"/>
        <v>1</v>
      </c>
      <c r="W288" s="69">
        <f t="shared" si="112"/>
        <v>0</v>
      </c>
      <c r="X288" s="67">
        <f t="shared" si="122"/>
        <v>1</v>
      </c>
      <c r="Y288" s="68">
        <f t="shared" si="123"/>
        <v>9999</v>
      </c>
      <c r="Z288" s="68">
        <f t="shared" si="124"/>
        <v>0</v>
      </c>
      <c r="AA288" s="68">
        <f t="shared" si="125"/>
        <v>9999</v>
      </c>
      <c r="AB288" s="117" t="str">
        <f t="shared" si="126"/>
        <v/>
      </c>
      <c r="AC288" s="117" t="str">
        <f t="shared" si="85"/>
        <v/>
      </c>
      <c r="AD288" s="117" t="str">
        <f t="shared" si="86"/>
        <v/>
      </c>
      <c r="AE288" s="117" t="str">
        <f t="shared" si="87"/>
        <v/>
      </c>
      <c r="AF288" s="117" t="str">
        <f t="shared" si="88"/>
        <v/>
      </c>
      <c r="AG288" s="133" t="str">
        <f t="shared" si="88"/>
        <v/>
      </c>
      <c r="AH288" s="117" t="str">
        <f t="shared" si="127"/>
        <v/>
      </c>
      <c r="AI288" s="117" t="str">
        <f t="shared" si="113"/>
        <v/>
      </c>
      <c r="AJ288" s="117" t="str">
        <f t="shared" si="114"/>
        <v/>
      </c>
      <c r="AK288" s="117" t="str">
        <f t="shared" si="115"/>
        <v/>
      </c>
      <c r="AL288" s="117" t="str">
        <f t="shared" si="116"/>
        <v/>
      </c>
      <c r="AM288" s="117" t="str">
        <f t="shared" si="128"/>
        <v/>
      </c>
      <c r="AN288" s="117" t="str">
        <f t="shared" si="129"/>
        <v/>
      </c>
      <c r="AO288" s="117" t="str">
        <f t="shared" si="117"/>
        <v/>
      </c>
      <c r="AP288" s="117" t="str">
        <f t="shared" si="118"/>
        <v/>
      </c>
      <c r="AQ288" s="117" t="str">
        <f t="shared" si="119"/>
        <v/>
      </c>
      <c r="AR288" s="133" t="str">
        <f t="shared" si="120"/>
        <v/>
      </c>
      <c r="AS288" s="69"/>
      <c r="AT288" s="69"/>
      <c r="AU288" s="69"/>
      <c r="AV288" s="65"/>
      <c r="AW288" s="65"/>
      <c r="AX288" s="65"/>
      <c r="AY288" s="65"/>
    </row>
    <row r="289" spans="1:51" x14ac:dyDescent="0.25">
      <c r="A289" s="2"/>
      <c r="B289" s="117">
        <v>141</v>
      </c>
      <c r="C289" s="55" t="s">
        <v>262</v>
      </c>
      <c r="D289" s="69">
        <v>13</v>
      </c>
      <c r="E289" s="69">
        <v>8.3000000000000007</v>
      </c>
      <c r="F289" s="69">
        <v>4500</v>
      </c>
      <c r="G289" s="69">
        <v>6.1</v>
      </c>
      <c r="H289" s="69">
        <v>60</v>
      </c>
      <c r="I289" s="67">
        <v>20</v>
      </c>
      <c r="J289" s="85">
        <f t="shared" si="101"/>
        <v>11.73893266538316</v>
      </c>
      <c r="K289" s="85">
        <f t="shared" si="102"/>
        <v>12.947107330947359</v>
      </c>
      <c r="L289" s="85">
        <f t="shared" si="103"/>
        <v>1.2081746655641992</v>
      </c>
      <c r="M289" s="85">
        <f t="shared" si="104"/>
        <v>12.947107330947359</v>
      </c>
      <c r="N289" s="85">
        <f t="shared" si="105"/>
        <v>10.870648099498823</v>
      </c>
      <c r="O289" s="85">
        <f t="shared" si="106"/>
        <v>0.86828456588433744</v>
      </c>
      <c r="P289" s="85">
        <f t="shared" si="107"/>
        <v>12.947107330947359</v>
      </c>
      <c r="Q289" s="85">
        <f t="shared" si="108"/>
        <v>1.2081746655641992</v>
      </c>
      <c r="R289" s="85">
        <f t="shared" si="109"/>
        <v>12.947107330947359</v>
      </c>
      <c r="S289" s="69">
        <v>0</v>
      </c>
      <c r="T289" s="132">
        <f t="shared" si="110"/>
        <v>10.148795813370945</v>
      </c>
      <c r="U289" s="57">
        <f t="shared" si="121"/>
        <v>1</v>
      </c>
      <c r="V289" s="69">
        <f t="shared" si="111"/>
        <v>1</v>
      </c>
      <c r="W289" s="69">
        <f t="shared" si="112"/>
        <v>1</v>
      </c>
      <c r="X289" s="67">
        <f t="shared" si="122"/>
        <v>1</v>
      </c>
      <c r="Y289" s="68">
        <f t="shared" si="123"/>
        <v>6.1</v>
      </c>
      <c r="Z289" s="68">
        <f t="shared" si="124"/>
        <v>0</v>
      </c>
      <c r="AA289" s="68">
        <f t="shared" si="125"/>
        <v>9999</v>
      </c>
      <c r="AB289" s="117" t="str">
        <f t="shared" si="126"/>
        <v/>
      </c>
      <c r="AC289" s="117" t="str">
        <f t="shared" si="85"/>
        <v/>
      </c>
      <c r="AD289" s="117" t="str">
        <f t="shared" si="86"/>
        <v/>
      </c>
      <c r="AE289" s="117" t="str">
        <f t="shared" si="87"/>
        <v/>
      </c>
      <c r="AF289" s="117" t="str">
        <f t="shared" si="88"/>
        <v/>
      </c>
      <c r="AG289" s="133" t="str">
        <f t="shared" si="88"/>
        <v/>
      </c>
      <c r="AH289" s="117" t="str">
        <f t="shared" si="127"/>
        <v/>
      </c>
      <c r="AI289" s="117" t="str">
        <f t="shared" si="113"/>
        <v/>
      </c>
      <c r="AJ289" s="117" t="str">
        <f t="shared" si="114"/>
        <v/>
      </c>
      <c r="AK289" s="117" t="str">
        <f t="shared" si="115"/>
        <v/>
      </c>
      <c r="AL289" s="117" t="str">
        <f t="shared" si="116"/>
        <v/>
      </c>
      <c r="AM289" s="117" t="str">
        <f t="shared" si="128"/>
        <v/>
      </c>
      <c r="AN289" s="117" t="str">
        <f t="shared" si="129"/>
        <v/>
      </c>
      <c r="AO289" s="117" t="str">
        <f t="shared" si="117"/>
        <v/>
      </c>
      <c r="AP289" s="117" t="str">
        <f t="shared" si="118"/>
        <v/>
      </c>
      <c r="AQ289" s="117" t="str">
        <f t="shared" si="119"/>
        <v/>
      </c>
      <c r="AR289" s="133" t="str">
        <f t="shared" si="120"/>
        <v/>
      </c>
      <c r="AS289" s="69"/>
      <c r="AT289" s="69"/>
      <c r="AU289" s="69"/>
      <c r="AV289" s="65"/>
      <c r="AW289" s="65"/>
      <c r="AX289" s="65"/>
      <c r="AY289" s="65"/>
    </row>
    <row r="290" spans="1:51" x14ac:dyDescent="0.25">
      <c r="A290" s="2"/>
      <c r="B290" s="117">
        <v>142</v>
      </c>
      <c r="C290" s="55" t="s">
        <v>263</v>
      </c>
      <c r="D290" s="69">
        <v>19.600000000000001</v>
      </c>
      <c r="E290" s="69">
        <v>17.7</v>
      </c>
      <c r="F290" s="69">
        <v>3000</v>
      </c>
      <c r="G290" s="69">
        <v>6.16</v>
      </c>
      <c r="H290" s="69">
        <v>55</v>
      </c>
      <c r="I290" s="67">
        <v>1.5</v>
      </c>
      <c r="J290" s="85">
        <f t="shared" si="101"/>
        <v>14.230608338761565</v>
      </c>
      <c r="K290" s="85">
        <f t="shared" si="102"/>
        <v>15.438783004325764</v>
      </c>
      <c r="L290" s="85">
        <f t="shared" si="103"/>
        <v>1.2081746655641992</v>
      </c>
      <c r="M290" s="85">
        <f t="shared" si="104"/>
        <v>15.438783004325764</v>
      </c>
      <c r="N290" s="85">
        <f t="shared" si="105"/>
        <v>10.870648099498823</v>
      </c>
      <c r="O290" s="85">
        <f t="shared" si="106"/>
        <v>3.3599602392627421</v>
      </c>
      <c r="P290" s="85">
        <f t="shared" si="107"/>
        <v>15.438783004325764</v>
      </c>
      <c r="Q290" s="85">
        <f t="shared" si="108"/>
        <v>1.2081746655641992</v>
      </c>
      <c r="R290" s="85">
        <f t="shared" si="109"/>
        <v>15.438783004325764</v>
      </c>
      <c r="S290" s="69">
        <v>0</v>
      </c>
      <c r="T290" s="132">
        <f t="shared" si="110"/>
        <v>10.279502510909188</v>
      </c>
      <c r="U290" s="57">
        <f t="shared" si="121"/>
        <v>1</v>
      </c>
      <c r="V290" s="69">
        <f t="shared" si="111"/>
        <v>1</v>
      </c>
      <c r="W290" s="69">
        <f t="shared" si="112"/>
        <v>1</v>
      </c>
      <c r="X290" s="67">
        <f t="shared" si="122"/>
        <v>1</v>
      </c>
      <c r="Y290" s="68">
        <f t="shared" si="123"/>
        <v>6.16</v>
      </c>
      <c r="Z290" s="68">
        <f t="shared" si="124"/>
        <v>0</v>
      </c>
      <c r="AA290" s="68">
        <f t="shared" si="125"/>
        <v>9999</v>
      </c>
      <c r="AB290" s="117" t="str">
        <f t="shared" si="126"/>
        <v/>
      </c>
      <c r="AC290" s="117" t="str">
        <f t="shared" si="85"/>
        <v/>
      </c>
      <c r="AD290" s="117" t="str">
        <f t="shared" si="86"/>
        <v/>
      </c>
      <c r="AE290" s="117" t="str">
        <f t="shared" si="87"/>
        <v/>
      </c>
      <c r="AF290" s="117" t="str">
        <f t="shared" si="88"/>
        <v/>
      </c>
      <c r="AG290" s="133" t="str">
        <f t="shared" si="88"/>
        <v/>
      </c>
      <c r="AH290" s="117" t="str">
        <f t="shared" si="127"/>
        <v/>
      </c>
      <c r="AI290" s="117" t="str">
        <f t="shared" si="113"/>
        <v/>
      </c>
      <c r="AJ290" s="117" t="str">
        <f t="shared" si="114"/>
        <v/>
      </c>
      <c r="AK290" s="117" t="str">
        <f t="shared" si="115"/>
        <v/>
      </c>
      <c r="AL290" s="117" t="str">
        <f t="shared" si="116"/>
        <v/>
      </c>
      <c r="AM290" s="117" t="str">
        <f t="shared" si="128"/>
        <v/>
      </c>
      <c r="AN290" s="117" t="str">
        <f t="shared" si="129"/>
        <v/>
      </c>
      <c r="AO290" s="117" t="str">
        <f t="shared" si="117"/>
        <v/>
      </c>
      <c r="AP290" s="117" t="str">
        <f t="shared" si="118"/>
        <v/>
      </c>
      <c r="AQ290" s="117" t="str">
        <f t="shared" si="119"/>
        <v/>
      </c>
      <c r="AR290" s="133" t="str">
        <f t="shared" si="120"/>
        <v/>
      </c>
      <c r="AS290" s="69"/>
      <c r="AT290" s="69"/>
      <c r="AU290" s="69"/>
      <c r="AV290" s="65"/>
      <c r="AW290" s="65"/>
      <c r="AX290" s="65"/>
      <c r="AY290" s="65"/>
    </row>
    <row r="291" spans="1:51" x14ac:dyDescent="0.25">
      <c r="A291" s="2"/>
      <c r="B291" s="117">
        <v>143</v>
      </c>
      <c r="C291" s="55" t="s">
        <v>264</v>
      </c>
      <c r="D291" s="69">
        <v>20</v>
      </c>
      <c r="E291" s="69">
        <v>91.4</v>
      </c>
      <c r="F291" s="69">
        <v>3000</v>
      </c>
      <c r="G291" s="69">
        <v>6.28</v>
      </c>
      <c r="H291" s="69">
        <v>120</v>
      </c>
      <c r="I291" s="67">
        <v>70</v>
      </c>
      <c r="J291" s="85">
        <f t="shared" si="101"/>
        <v>33.766405905568845</v>
      </c>
      <c r="K291" s="85">
        <f t="shared" si="102"/>
        <v>34.974580571133046</v>
      </c>
      <c r="L291" s="85">
        <f t="shared" si="103"/>
        <v>1.2081746655641992</v>
      </c>
      <c r="M291" s="85">
        <f t="shared" si="104"/>
        <v>34.974580571133046</v>
      </c>
      <c r="N291" s="85">
        <f t="shared" si="105"/>
        <v>10.870648099498823</v>
      </c>
      <c r="O291" s="85">
        <f t="shared" si="106"/>
        <v>22.895757806070023</v>
      </c>
      <c r="P291" s="85">
        <f t="shared" si="107"/>
        <v>34.974580571133046</v>
      </c>
      <c r="Q291" s="85">
        <f t="shared" si="108"/>
        <v>1.2081746655641992</v>
      </c>
      <c r="R291" s="85">
        <f t="shared" si="109"/>
        <v>34.974580571133046</v>
      </c>
      <c r="S291" s="69">
        <v>0</v>
      </c>
      <c r="T291" s="132">
        <f t="shared" si="110"/>
        <v>11.953735241794634</v>
      </c>
      <c r="U291" s="57">
        <f t="shared" si="121"/>
        <v>1</v>
      </c>
      <c r="V291" s="69">
        <f t="shared" si="111"/>
        <v>1</v>
      </c>
      <c r="W291" s="69">
        <f t="shared" si="112"/>
        <v>1</v>
      </c>
      <c r="X291" s="67">
        <f t="shared" si="122"/>
        <v>1</v>
      </c>
      <c r="Y291" s="68">
        <f t="shared" si="123"/>
        <v>6.28</v>
      </c>
      <c r="Z291" s="68">
        <f t="shared" si="124"/>
        <v>0</v>
      </c>
      <c r="AA291" s="68">
        <f t="shared" si="125"/>
        <v>9999</v>
      </c>
      <c r="AB291" s="117" t="str">
        <f t="shared" si="126"/>
        <v/>
      </c>
      <c r="AC291" s="117" t="str">
        <f t="shared" si="85"/>
        <v/>
      </c>
      <c r="AD291" s="117" t="str">
        <f t="shared" si="86"/>
        <v/>
      </c>
      <c r="AE291" s="117" t="str">
        <f t="shared" si="87"/>
        <v/>
      </c>
      <c r="AF291" s="117" t="str">
        <f t="shared" si="88"/>
        <v/>
      </c>
      <c r="AG291" s="133" t="str">
        <f t="shared" si="88"/>
        <v/>
      </c>
      <c r="AH291" s="117" t="str">
        <f t="shared" si="127"/>
        <v/>
      </c>
      <c r="AI291" s="117" t="str">
        <f t="shared" si="113"/>
        <v/>
      </c>
      <c r="AJ291" s="117" t="str">
        <f t="shared" si="114"/>
        <v/>
      </c>
      <c r="AK291" s="117" t="str">
        <f t="shared" si="115"/>
        <v/>
      </c>
      <c r="AL291" s="117" t="str">
        <f t="shared" si="116"/>
        <v/>
      </c>
      <c r="AM291" s="117" t="str">
        <f t="shared" si="128"/>
        <v/>
      </c>
      <c r="AN291" s="117" t="str">
        <f t="shared" si="129"/>
        <v/>
      </c>
      <c r="AO291" s="117" t="str">
        <f t="shared" si="117"/>
        <v/>
      </c>
      <c r="AP291" s="117" t="str">
        <f t="shared" si="118"/>
        <v/>
      </c>
      <c r="AQ291" s="117" t="str">
        <f t="shared" si="119"/>
        <v/>
      </c>
      <c r="AR291" s="133" t="str">
        <f t="shared" si="120"/>
        <v/>
      </c>
      <c r="AS291" s="69"/>
      <c r="AT291" s="69"/>
      <c r="AU291" s="69"/>
      <c r="AV291" s="65"/>
      <c r="AW291" s="65"/>
      <c r="AX291" s="65"/>
      <c r="AY291" s="65"/>
    </row>
    <row r="292" spans="1:51" x14ac:dyDescent="0.25">
      <c r="A292" s="2"/>
      <c r="B292" s="117">
        <v>144</v>
      </c>
      <c r="C292" s="55" t="s">
        <v>265</v>
      </c>
      <c r="D292" s="69">
        <v>20.5</v>
      </c>
      <c r="E292" s="69">
        <v>28.9</v>
      </c>
      <c r="F292" s="69">
        <v>3000</v>
      </c>
      <c r="G292" s="69">
        <v>6.44</v>
      </c>
      <c r="H292" s="69">
        <v>55</v>
      </c>
      <c r="I292" s="67">
        <v>1.5</v>
      </c>
      <c r="J292" s="85">
        <f t="shared" si="101"/>
        <v>17.199413396403916</v>
      </c>
      <c r="K292" s="85">
        <f t="shared" si="102"/>
        <v>18.407588061968116</v>
      </c>
      <c r="L292" s="85">
        <f t="shared" si="103"/>
        <v>1.2081746655641992</v>
      </c>
      <c r="M292" s="85">
        <f t="shared" si="104"/>
        <v>18.407588061968116</v>
      </c>
      <c r="N292" s="85">
        <f t="shared" si="105"/>
        <v>10.870648099498823</v>
      </c>
      <c r="O292" s="85">
        <f t="shared" si="106"/>
        <v>6.3287652969050932</v>
      </c>
      <c r="P292" s="85">
        <f t="shared" si="107"/>
        <v>18.407588061968116</v>
      </c>
      <c r="Q292" s="85">
        <f t="shared" si="108"/>
        <v>1.2081746655641992</v>
      </c>
      <c r="R292" s="85">
        <f t="shared" si="109"/>
        <v>18.407588061968116</v>
      </c>
      <c r="S292" s="69">
        <v>0</v>
      </c>
      <c r="T292" s="132">
        <f t="shared" si="110"/>
        <v>10.462466912572486</v>
      </c>
      <c r="U292" s="57">
        <f t="shared" si="121"/>
        <v>1</v>
      </c>
      <c r="V292" s="69">
        <f t="shared" si="111"/>
        <v>1</v>
      </c>
      <c r="W292" s="69">
        <f t="shared" si="112"/>
        <v>1</v>
      </c>
      <c r="X292" s="67">
        <f t="shared" si="122"/>
        <v>1</v>
      </c>
      <c r="Y292" s="68">
        <f t="shared" si="123"/>
        <v>6.44</v>
      </c>
      <c r="Z292" s="68">
        <f t="shared" si="124"/>
        <v>0</v>
      </c>
      <c r="AA292" s="68">
        <f t="shared" si="125"/>
        <v>9999</v>
      </c>
      <c r="AB292" s="117" t="str">
        <f t="shared" si="126"/>
        <v/>
      </c>
      <c r="AC292" s="117" t="str">
        <f t="shared" si="85"/>
        <v/>
      </c>
      <c r="AD292" s="117" t="str">
        <f t="shared" si="86"/>
        <v/>
      </c>
      <c r="AE292" s="117" t="str">
        <f t="shared" si="87"/>
        <v/>
      </c>
      <c r="AF292" s="117" t="str">
        <f t="shared" si="88"/>
        <v/>
      </c>
      <c r="AG292" s="133" t="str">
        <f t="shared" si="88"/>
        <v/>
      </c>
      <c r="AH292" s="117" t="str">
        <f t="shared" si="127"/>
        <v/>
      </c>
      <c r="AI292" s="117" t="str">
        <f t="shared" si="113"/>
        <v/>
      </c>
      <c r="AJ292" s="117" t="str">
        <f t="shared" si="114"/>
        <v/>
      </c>
      <c r="AK292" s="117" t="str">
        <f t="shared" si="115"/>
        <v/>
      </c>
      <c r="AL292" s="117" t="str">
        <f t="shared" si="116"/>
        <v/>
      </c>
      <c r="AM292" s="117" t="str">
        <f t="shared" si="128"/>
        <v/>
      </c>
      <c r="AN292" s="117" t="str">
        <f t="shared" si="129"/>
        <v/>
      </c>
      <c r="AO292" s="117" t="str">
        <f t="shared" si="117"/>
        <v/>
      </c>
      <c r="AP292" s="117" t="str">
        <f t="shared" si="118"/>
        <v/>
      </c>
      <c r="AQ292" s="117" t="str">
        <f t="shared" si="119"/>
        <v/>
      </c>
      <c r="AR292" s="133" t="str">
        <f t="shared" si="120"/>
        <v/>
      </c>
      <c r="AS292" s="69"/>
      <c r="AT292" s="69"/>
      <c r="AU292" s="69"/>
      <c r="AV292" s="65"/>
      <c r="AW292" s="65"/>
      <c r="AX292" s="65"/>
      <c r="AY292" s="65"/>
    </row>
    <row r="293" spans="1:51" x14ac:dyDescent="0.25">
      <c r="A293" s="2"/>
      <c r="B293" s="117">
        <v>145</v>
      </c>
      <c r="C293" s="55" t="s">
        <v>266</v>
      </c>
      <c r="D293" s="69">
        <v>42</v>
      </c>
      <c r="E293" s="69">
        <v>178</v>
      </c>
      <c r="F293" s="69">
        <v>1500</v>
      </c>
      <c r="G293" s="69">
        <v>6.6</v>
      </c>
      <c r="H293" s="69">
        <v>200</v>
      </c>
      <c r="I293" s="67">
        <v>80</v>
      </c>
      <c r="J293" s="85">
        <f t="shared" si="101"/>
        <v>56.721630726267762</v>
      </c>
      <c r="K293" s="85">
        <f t="shared" si="102"/>
        <v>57.929805391831962</v>
      </c>
      <c r="L293" s="85">
        <f t="shared" si="103"/>
        <v>1.2081746655641992</v>
      </c>
      <c r="M293" s="85">
        <f t="shared" si="104"/>
        <v>57.929805391831962</v>
      </c>
      <c r="N293" s="85">
        <f t="shared" si="105"/>
        <v>10.870648099498823</v>
      </c>
      <c r="O293" s="85">
        <f t="shared" si="106"/>
        <v>45.850982626768939</v>
      </c>
      <c r="P293" s="85">
        <f t="shared" si="107"/>
        <v>57.929805391831962</v>
      </c>
      <c r="Q293" s="85">
        <f t="shared" si="108"/>
        <v>1.2081746655641992</v>
      </c>
      <c r="R293" s="85">
        <f t="shared" si="109"/>
        <v>57.929805391831962</v>
      </c>
      <c r="S293" s="69">
        <v>0</v>
      </c>
      <c r="T293" s="132">
        <f t="shared" si="110"/>
        <v>14.951642419690602</v>
      </c>
      <c r="U293" s="57">
        <f t="shared" si="121"/>
        <v>1</v>
      </c>
      <c r="V293" s="69">
        <f t="shared" si="111"/>
        <v>0</v>
      </c>
      <c r="W293" s="69">
        <f t="shared" si="112"/>
        <v>1</v>
      </c>
      <c r="X293" s="67">
        <f t="shared" si="122"/>
        <v>1</v>
      </c>
      <c r="Y293" s="68">
        <f t="shared" si="123"/>
        <v>9999</v>
      </c>
      <c r="Z293" s="68">
        <f t="shared" si="124"/>
        <v>0</v>
      </c>
      <c r="AA293" s="68">
        <f t="shared" si="125"/>
        <v>9999</v>
      </c>
      <c r="AB293" s="117" t="str">
        <f t="shared" si="126"/>
        <v/>
      </c>
      <c r="AC293" s="117" t="str">
        <f t="shared" ref="AC293:AC335" si="130">IF($B293=$AA$147,E293,"")</f>
        <v/>
      </c>
      <c r="AD293" s="117" t="str">
        <f t="shared" ref="AD293:AD335" si="131">IF($B293=$AA$147,F293,"")</f>
        <v/>
      </c>
      <c r="AE293" s="117" t="str">
        <f t="shared" ref="AE293:AE335" si="132">IF($B293=$AA$147,G293,"")</f>
        <v/>
      </c>
      <c r="AF293" s="117" t="str">
        <f t="shared" ref="AF293:AG335" si="133">IF($B293=$AA$147,H293,"")</f>
        <v/>
      </c>
      <c r="AG293" s="133" t="str">
        <f t="shared" si="133"/>
        <v/>
      </c>
      <c r="AH293" s="117" t="str">
        <f t="shared" si="127"/>
        <v/>
      </c>
      <c r="AI293" s="117" t="str">
        <f t="shared" si="113"/>
        <v/>
      </c>
      <c r="AJ293" s="117" t="str">
        <f t="shared" si="114"/>
        <v/>
      </c>
      <c r="AK293" s="117" t="str">
        <f t="shared" si="115"/>
        <v/>
      </c>
      <c r="AL293" s="117" t="str">
        <f t="shared" si="116"/>
        <v/>
      </c>
      <c r="AM293" s="117" t="str">
        <f t="shared" si="128"/>
        <v/>
      </c>
      <c r="AN293" s="117" t="str">
        <f t="shared" si="129"/>
        <v/>
      </c>
      <c r="AO293" s="117" t="str">
        <f t="shared" si="117"/>
        <v/>
      </c>
      <c r="AP293" s="117" t="str">
        <f t="shared" si="118"/>
        <v/>
      </c>
      <c r="AQ293" s="117" t="str">
        <f t="shared" si="119"/>
        <v/>
      </c>
      <c r="AR293" s="133" t="str">
        <f t="shared" si="120"/>
        <v/>
      </c>
      <c r="AS293" s="69"/>
      <c r="AT293" s="69"/>
      <c r="AU293" s="69"/>
      <c r="AV293" s="65"/>
      <c r="AW293" s="65"/>
      <c r="AX293" s="65"/>
      <c r="AY293" s="65"/>
    </row>
    <row r="294" spans="1:51" x14ac:dyDescent="0.25">
      <c r="A294" s="2"/>
      <c r="B294" s="117">
        <v>146</v>
      </c>
      <c r="C294" s="55" t="s">
        <v>267</v>
      </c>
      <c r="D294" s="69">
        <v>32</v>
      </c>
      <c r="E294" s="69">
        <v>64</v>
      </c>
      <c r="F294" s="69">
        <v>2000</v>
      </c>
      <c r="G294" s="69">
        <v>6.7</v>
      </c>
      <c r="H294" s="69">
        <v>120</v>
      </c>
      <c r="I294" s="67">
        <v>40</v>
      </c>
      <c r="J294" s="85">
        <f t="shared" si="101"/>
        <v>26.503436389550941</v>
      </c>
      <c r="K294" s="85">
        <f t="shared" si="102"/>
        <v>27.711611055115142</v>
      </c>
      <c r="L294" s="85">
        <f t="shared" si="103"/>
        <v>1.2081746655641992</v>
      </c>
      <c r="M294" s="85">
        <f t="shared" si="104"/>
        <v>27.711611055115142</v>
      </c>
      <c r="N294" s="85">
        <f t="shared" si="105"/>
        <v>10.870648099498823</v>
      </c>
      <c r="O294" s="85">
        <f t="shared" si="106"/>
        <v>15.632788290052121</v>
      </c>
      <c r="P294" s="85">
        <f t="shared" si="107"/>
        <v>27.711611055115142</v>
      </c>
      <c r="Q294" s="85">
        <f t="shared" si="108"/>
        <v>1.2081746655641992</v>
      </c>
      <c r="R294" s="85">
        <f t="shared" si="109"/>
        <v>27.711611055115142</v>
      </c>
      <c r="S294" s="69">
        <v>0</v>
      </c>
      <c r="T294" s="132">
        <f t="shared" si="110"/>
        <v>11.210657230699789</v>
      </c>
      <c r="U294" s="57">
        <f t="shared" si="121"/>
        <v>1</v>
      </c>
      <c r="V294" s="69">
        <f t="shared" si="111"/>
        <v>0</v>
      </c>
      <c r="W294" s="69">
        <f t="shared" si="112"/>
        <v>1</v>
      </c>
      <c r="X294" s="67">
        <f t="shared" si="122"/>
        <v>1</v>
      </c>
      <c r="Y294" s="68">
        <f t="shared" si="123"/>
        <v>9999</v>
      </c>
      <c r="Z294" s="68">
        <f t="shared" si="124"/>
        <v>0</v>
      </c>
      <c r="AA294" s="68">
        <f t="shared" si="125"/>
        <v>9999</v>
      </c>
      <c r="AB294" s="117" t="str">
        <f t="shared" si="126"/>
        <v/>
      </c>
      <c r="AC294" s="117" t="str">
        <f t="shared" si="130"/>
        <v/>
      </c>
      <c r="AD294" s="117" t="str">
        <f t="shared" si="131"/>
        <v/>
      </c>
      <c r="AE294" s="117" t="str">
        <f t="shared" si="132"/>
        <v/>
      </c>
      <c r="AF294" s="117" t="str">
        <f t="shared" si="133"/>
        <v/>
      </c>
      <c r="AG294" s="133" t="str">
        <f t="shared" si="133"/>
        <v/>
      </c>
      <c r="AH294" s="117" t="str">
        <f t="shared" si="127"/>
        <v/>
      </c>
      <c r="AI294" s="117" t="str">
        <f t="shared" si="113"/>
        <v/>
      </c>
      <c r="AJ294" s="117" t="str">
        <f t="shared" si="114"/>
        <v/>
      </c>
      <c r="AK294" s="117" t="str">
        <f t="shared" si="115"/>
        <v/>
      </c>
      <c r="AL294" s="117" t="str">
        <f t="shared" si="116"/>
        <v/>
      </c>
      <c r="AM294" s="117" t="str">
        <f t="shared" si="128"/>
        <v/>
      </c>
      <c r="AN294" s="117" t="str">
        <f t="shared" si="129"/>
        <v/>
      </c>
      <c r="AO294" s="117" t="str">
        <f t="shared" si="117"/>
        <v/>
      </c>
      <c r="AP294" s="117" t="str">
        <f t="shared" si="118"/>
        <v/>
      </c>
      <c r="AQ294" s="117" t="str">
        <f t="shared" si="119"/>
        <v/>
      </c>
      <c r="AR294" s="133" t="str">
        <f t="shared" si="120"/>
        <v/>
      </c>
      <c r="AS294" s="69"/>
      <c r="AT294" s="69"/>
      <c r="AU294" s="69"/>
      <c r="AV294" s="65"/>
      <c r="AW294" s="65"/>
      <c r="AX294" s="65"/>
      <c r="AY294" s="65"/>
    </row>
    <row r="295" spans="1:51" x14ac:dyDescent="0.25">
      <c r="A295" s="2"/>
      <c r="B295" s="117">
        <v>147</v>
      </c>
      <c r="C295" s="55" t="s">
        <v>268</v>
      </c>
      <c r="D295" s="69">
        <v>23</v>
      </c>
      <c r="E295" s="69">
        <v>45</v>
      </c>
      <c r="F295" s="69">
        <v>3000</v>
      </c>
      <c r="G295" s="69">
        <v>7.2</v>
      </c>
      <c r="H295" s="69">
        <v>81</v>
      </c>
      <c r="I295" s="67">
        <v>35</v>
      </c>
      <c r="J295" s="85">
        <f t="shared" si="101"/>
        <v>21.467070666764801</v>
      </c>
      <c r="K295" s="85">
        <f t="shared" si="102"/>
        <v>22.675245332329002</v>
      </c>
      <c r="L295" s="85">
        <f t="shared" si="103"/>
        <v>1.2081746655641992</v>
      </c>
      <c r="M295" s="85">
        <f t="shared" si="104"/>
        <v>22.675245332329002</v>
      </c>
      <c r="N295" s="85">
        <f t="shared" si="105"/>
        <v>10.870648099498823</v>
      </c>
      <c r="O295" s="85">
        <f t="shared" si="106"/>
        <v>10.596422567265979</v>
      </c>
      <c r="P295" s="85">
        <f t="shared" si="107"/>
        <v>22.675245332329002</v>
      </c>
      <c r="Q295" s="85">
        <f t="shared" si="108"/>
        <v>1.2081746655641992</v>
      </c>
      <c r="R295" s="85">
        <f t="shared" si="109"/>
        <v>22.675245332329002</v>
      </c>
      <c r="S295" s="69">
        <v>0</v>
      </c>
      <c r="T295" s="132">
        <f t="shared" si="110"/>
        <v>10.774394198003639</v>
      </c>
      <c r="U295" s="57">
        <f t="shared" si="121"/>
        <v>1</v>
      </c>
      <c r="V295" s="69">
        <f t="shared" si="111"/>
        <v>1</v>
      </c>
      <c r="W295" s="69">
        <f t="shared" si="112"/>
        <v>1</v>
      </c>
      <c r="X295" s="67">
        <f t="shared" si="122"/>
        <v>1</v>
      </c>
      <c r="Y295" s="68">
        <f t="shared" si="123"/>
        <v>7.2</v>
      </c>
      <c r="Z295" s="68">
        <f t="shared" si="124"/>
        <v>0</v>
      </c>
      <c r="AA295" s="68">
        <f t="shared" si="125"/>
        <v>9999</v>
      </c>
      <c r="AB295" s="117" t="str">
        <f t="shared" si="126"/>
        <v/>
      </c>
      <c r="AC295" s="117" t="str">
        <f t="shared" si="130"/>
        <v/>
      </c>
      <c r="AD295" s="117" t="str">
        <f t="shared" si="131"/>
        <v/>
      </c>
      <c r="AE295" s="117" t="str">
        <f t="shared" si="132"/>
        <v/>
      </c>
      <c r="AF295" s="117" t="str">
        <f t="shared" si="133"/>
        <v/>
      </c>
      <c r="AG295" s="133" t="str">
        <f t="shared" si="133"/>
        <v/>
      </c>
      <c r="AH295" s="117" t="str">
        <f t="shared" si="127"/>
        <v/>
      </c>
      <c r="AI295" s="117" t="str">
        <f t="shared" si="113"/>
        <v/>
      </c>
      <c r="AJ295" s="117" t="str">
        <f t="shared" si="114"/>
        <v/>
      </c>
      <c r="AK295" s="117" t="str">
        <f t="shared" si="115"/>
        <v/>
      </c>
      <c r="AL295" s="117" t="str">
        <f t="shared" si="116"/>
        <v/>
      </c>
      <c r="AM295" s="117" t="str">
        <f t="shared" si="128"/>
        <v/>
      </c>
      <c r="AN295" s="117" t="str">
        <f t="shared" si="129"/>
        <v/>
      </c>
      <c r="AO295" s="117" t="str">
        <f t="shared" si="117"/>
        <v/>
      </c>
      <c r="AP295" s="117" t="str">
        <f t="shared" si="118"/>
        <v/>
      </c>
      <c r="AQ295" s="117" t="str">
        <f t="shared" si="119"/>
        <v/>
      </c>
      <c r="AR295" s="133" t="str">
        <f t="shared" si="120"/>
        <v/>
      </c>
      <c r="AS295" s="69"/>
      <c r="AT295" s="69"/>
      <c r="AU295" s="69"/>
      <c r="AV295" s="65"/>
      <c r="AW295" s="65"/>
      <c r="AX295" s="65"/>
      <c r="AY295" s="65"/>
    </row>
    <row r="296" spans="1:51" x14ac:dyDescent="0.25">
      <c r="A296" s="2"/>
      <c r="B296" s="117">
        <v>148</v>
      </c>
      <c r="C296" s="55" t="s">
        <v>269</v>
      </c>
      <c r="D296" s="69">
        <v>23</v>
      </c>
      <c r="E296" s="69">
        <v>20.7</v>
      </c>
      <c r="F296" s="69">
        <v>3000</v>
      </c>
      <c r="G296" s="69">
        <v>7.2</v>
      </c>
      <c r="H296" s="69">
        <v>105</v>
      </c>
      <c r="I296" s="67">
        <v>24</v>
      </c>
      <c r="J296" s="85">
        <f t="shared" si="101"/>
        <v>15.02582397920148</v>
      </c>
      <c r="K296" s="85">
        <f t="shared" si="102"/>
        <v>16.233998644765681</v>
      </c>
      <c r="L296" s="85">
        <f t="shared" si="103"/>
        <v>1.2081746655641992</v>
      </c>
      <c r="M296" s="85">
        <f t="shared" si="104"/>
        <v>16.233998644765681</v>
      </c>
      <c r="N296" s="85">
        <f t="shared" si="105"/>
        <v>10.870648099498823</v>
      </c>
      <c r="O296" s="85">
        <f t="shared" si="106"/>
        <v>4.1551758797026572</v>
      </c>
      <c r="P296" s="85">
        <f t="shared" si="107"/>
        <v>16.233998644765681</v>
      </c>
      <c r="Q296" s="85">
        <f t="shared" si="108"/>
        <v>1.2081746655641992</v>
      </c>
      <c r="R296" s="85">
        <f t="shared" si="109"/>
        <v>16.233998644765681</v>
      </c>
      <c r="S296" s="69">
        <v>0</v>
      </c>
      <c r="T296" s="132">
        <f t="shared" si="110"/>
        <v>10.325660961494734</v>
      </c>
      <c r="U296" s="57">
        <f t="shared" si="121"/>
        <v>1</v>
      </c>
      <c r="V296" s="69">
        <f t="shared" si="111"/>
        <v>1</v>
      </c>
      <c r="W296" s="69">
        <f t="shared" si="112"/>
        <v>1</v>
      </c>
      <c r="X296" s="67">
        <f t="shared" si="122"/>
        <v>1</v>
      </c>
      <c r="Y296" s="68">
        <f t="shared" si="123"/>
        <v>7.2</v>
      </c>
      <c r="Z296" s="68">
        <f t="shared" si="124"/>
        <v>0</v>
      </c>
      <c r="AA296" s="68">
        <f t="shared" si="125"/>
        <v>9999</v>
      </c>
      <c r="AB296" s="117" t="str">
        <f t="shared" si="126"/>
        <v/>
      </c>
      <c r="AC296" s="117" t="str">
        <f t="shared" si="130"/>
        <v/>
      </c>
      <c r="AD296" s="117" t="str">
        <f t="shared" si="131"/>
        <v/>
      </c>
      <c r="AE296" s="117" t="str">
        <f t="shared" si="132"/>
        <v/>
      </c>
      <c r="AF296" s="117" t="str">
        <f t="shared" si="133"/>
        <v/>
      </c>
      <c r="AG296" s="133" t="str">
        <f t="shared" si="133"/>
        <v/>
      </c>
      <c r="AH296" s="117" t="str">
        <f t="shared" si="127"/>
        <v/>
      </c>
      <c r="AI296" s="117" t="str">
        <f t="shared" si="113"/>
        <v/>
      </c>
      <c r="AJ296" s="117" t="str">
        <f t="shared" si="114"/>
        <v/>
      </c>
      <c r="AK296" s="117" t="str">
        <f t="shared" si="115"/>
        <v/>
      </c>
      <c r="AL296" s="117" t="str">
        <f t="shared" si="116"/>
        <v/>
      </c>
      <c r="AM296" s="117" t="str">
        <f t="shared" si="128"/>
        <v/>
      </c>
      <c r="AN296" s="117" t="str">
        <f t="shared" si="129"/>
        <v/>
      </c>
      <c r="AO296" s="117" t="str">
        <f t="shared" si="117"/>
        <v/>
      </c>
      <c r="AP296" s="117" t="str">
        <f t="shared" si="118"/>
        <v/>
      </c>
      <c r="AQ296" s="117" t="str">
        <f t="shared" si="119"/>
        <v/>
      </c>
      <c r="AR296" s="133" t="str">
        <f t="shared" si="120"/>
        <v/>
      </c>
      <c r="AS296" s="69"/>
      <c r="AT296" s="69"/>
      <c r="AU296" s="69"/>
      <c r="AV296" s="65"/>
      <c r="AW296" s="65"/>
      <c r="AX296" s="65"/>
      <c r="AY296" s="65"/>
    </row>
    <row r="297" spans="1:51" x14ac:dyDescent="0.25">
      <c r="A297" s="2"/>
      <c r="B297" s="117">
        <v>149</v>
      </c>
      <c r="C297" s="55" t="s">
        <v>270</v>
      </c>
      <c r="D297" s="69">
        <v>35</v>
      </c>
      <c r="E297" s="69">
        <v>48.3</v>
      </c>
      <c r="F297" s="69">
        <v>2000</v>
      </c>
      <c r="G297" s="69">
        <v>7.33</v>
      </c>
      <c r="H297" s="69">
        <v>90</v>
      </c>
      <c r="I297" s="67">
        <v>1.5</v>
      </c>
      <c r="J297" s="85">
        <f t="shared" si="101"/>
        <v>22.341807871248712</v>
      </c>
      <c r="K297" s="85">
        <f t="shared" si="102"/>
        <v>23.549982536812912</v>
      </c>
      <c r="L297" s="85">
        <f t="shared" si="103"/>
        <v>1.2081746655641992</v>
      </c>
      <c r="M297" s="85">
        <f t="shared" si="104"/>
        <v>23.549982536812912</v>
      </c>
      <c r="N297" s="85">
        <f t="shared" si="105"/>
        <v>10.870648099498823</v>
      </c>
      <c r="O297" s="85">
        <f t="shared" si="106"/>
        <v>11.471159771749889</v>
      </c>
      <c r="P297" s="85">
        <f t="shared" si="107"/>
        <v>23.549982536812912</v>
      </c>
      <c r="Q297" s="85">
        <f t="shared" si="108"/>
        <v>1.2081746655641992</v>
      </c>
      <c r="R297" s="85">
        <f t="shared" si="109"/>
        <v>23.549982536812912</v>
      </c>
      <c r="S297" s="69">
        <v>0</v>
      </c>
      <c r="T297" s="132">
        <f t="shared" si="110"/>
        <v>10.845073842976156</v>
      </c>
      <c r="U297" s="57">
        <f t="shared" si="121"/>
        <v>1</v>
      </c>
      <c r="V297" s="69">
        <f t="shared" si="111"/>
        <v>0</v>
      </c>
      <c r="W297" s="69">
        <f t="shared" si="112"/>
        <v>1</v>
      </c>
      <c r="X297" s="67">
        <f t="shared" si="122"/>
        <v>1</v>
      </c>
      <c r="Y297" s="68">
        <f t="shared" si="123"/>
        <v>9999</v>
      </c>
      <c r="Z297" s="68">
        <f t="shared" si="124"/>
        <v>0</v>
      </c>
      <c r="AA297" s="68">
        <f t="shared" si="125"/>
        <v>9999</v>
      </c>
      <c r="AB297" s="117" t="str">
        <f t="shared" si="126"/>
        <v/>
      </c>
      <c r="AC297" s="117" t="str">
        <f t="shared" si="130"/>
        <v/>
      </c>
      <c r="AD297" s="117" t="str">
        <f t="shared" si="131"/>
        <v/>
      </c>
      <c r="AE297" s="117" t="str">
        <f t="shared" si="132"/>
        <v/>
      </c>
      <c r="AF297" s="117" t="str">
        <f t="shared" si="133"/>
        <v/>
      </c>
      <c r="AG297" s="133" t="str">
        <f t="shared" si="133"/>
        <v/>
      </c>
      <c r="AH297" s="117" t="str">
        <f t="shared" si="127"/>
        <v/>
      </c>
      <c r="AI297" s="117" t="str">
        <f t="shared" si="113"/>
        <v/>
      </c>
      <c r="AJ297" s="117" t="str">
        <f t="shared" si="114"/>
        <v/>
      </c>
      <c r="AK297" s="117" t="str">
        <f t="shared" si="115"/>
        <v/>
      </c>
      <c r="AL297" s="117" t="str">
        <f t="shared" si="116"/>
        <v/>
      </c>
      <c r="AM297" s="117" t="str">
        <f t="shared" si="128"/>
        <v/>
      </c>
      <c r="AN297" s="117" t="str">
        <f t="shared" si="129"/>
        <v/>
      </c>
      <c r="AO297" s="117" t="str">
        <f t="shared" si="117"/>
        <v/>
      </c>
      <c r="AP297" s="117" t="str">
        <f t="shared" si="118"/>
        <v/>
      </c>
      <c r="AQ297" s="117" t="str">
        <f t="shared" si="119"/>
        <v/>
      </c>
      <c r="AR297" s="133" t="str">
        <f t="shared" si="120"/>
        <v/>
      </c>
      <c r="AS297" s="69"/>
      <c r="AT297" s="69"/>
      <c r="AU297" s="69"/>
      <c r="AV297" s="65"/>
      <c r="AW297" s="65"/>
      <c r="AX297" s="65"/>
      <c r="AY297" s="65"/>
    </row>
    <row r="298" spans="1:51" x14ac:dyDescent="0.25">
      <c r="A298" s="2"/>
      <c r="B298" s="117">
        <v>150</v>
      </c>
      <c r="C298" s="55" t="s">
        <v>271</v>
      </c>
      <c r="D298" s="69">
        <v>23.5</v>
      </c>
      <c r="E298" s="69">
        <v>8.3000000000000007</v>
      </c>
      <c r="F298" s="69">
        <v>3000</v>
      </c>
      <c r="G298" s="69">
        <v>7.4</v>
      </c>
      <c r="H298" s="69">
        <v>60</v>
      </c>
      <c r="I298" s="67">
        <v>11</v>
      </c>
      <c r="J298" s="85">
        <f t="shared" si="101"/>
        <v>11.73893266538316</v>
      </c>
      <c r="K298" s="85">
        <f t="shared" si="102"/>
        <v>12.947107330947359</v>
      </c>
      <c r="L298" s="85">
        <f t="shared" si="103"/>
        <v>1.2081746655641992</v>
      </c>
      <c r="M298" s="85">
        <f t="shared" si="104"/>
        <v>12.947107330947359</v>
      </c>
      <c r="N298" s="85">
        <f t="shared" si="105"/>
        <v>10.870648099498823</v>
      </c>
      <c r="O298" s="85">
        <f t="shared" si="106"/>
        <v>0.86828456588433744</v>
      </c>
      <c r="P298" s="85">
        <f t="shared" si="107"/>
        <v>12.947107330947359</v>
      </c>
      <c r="Q298" s="85">
        <f t="shared" si="108"/>
        <v>1.2081746655641992</v>
      </c>
      <c r="R298" s="85">
        <f t="shared" si="109"/>
        <v>12.947107330947359</v>
      </c>
      <c r="S298" s="69">
        <v>0</v>
      </c>
      <c r="T298" s="132">
        <f t="shared" si="110"/>
        <v>10.148795813370945</v>
      </c>
      <c r="U298" s="57">
        <f t="shared" si="121"/>
        <v>1</v>
      </c>
      <c r="V298" s="69">
        <f t="shared" si="111"/>
        <v>1</v>
      </c>
      <c r="W298" s="69">
        <f t="shared" si="112"/>
        <v>1</v>
      </c>
      <c r="X298" s="67">
        <f t="shared" si="122"/>
        <v>1</v>
      </c>
      <c r="Y298" s="68">
        <f t="shared" si="123"/>
        <v>7.4</v>
      </c>
      <c r="Z298" s="68">
        <f t="shared" si="124"/>
        <v>0</v>
      </c>
      <c r="AA298" s="68">
        <f t="shared" si="125"/>
        <v>9999</v>
      </c>
      <c r="AB298" s="117" t="str">
        <f t="shared" si="126"/>
        <v/>
      </c>
      <c r="AC298" s="117" t="str">
        <f t="shared" si="130"/>
        <v/>
      </c>
      <c r="AD298" s="117" t="str">
        <f t="shared" si="131"/>
        <v/>
      </c>
      <c r="AE298" s="117" t="str">
        <f t="shared" si="132"/>
        <v/>
      </c>
      <c r="AF298" s="117" t="str">
        <f t="shared" si="133"/>
        <v/>
      </c>
      <c r="AG298" s="133" t="str">
        <f t="shared" si="133"/>
        <v/>
      </c>
      <c r="AH298" s="117" t="str">
        <f t="shared" si="127"/>
        <v/>
      </c>
      <c r="AI298" s="117" t="str">
        <f t="shared" si="113"/>
        <v/>
      </c>
      <c r="AJ298" s="117" t="str">
        <f t="shared" si="114"/>
        <v/>
      </c>
      <c r="AK298" s="117" t="str">
        <f t="shared" si="115"/>
        <v/>
      </c>
      <c r="AL298" s="117" t="str">
        <f t="shared" si="116"/>
        <v/>
      </c>
      <c r="AM298" s="117" t="str">
        <f t="shared" si="128"/>
        <v/>
      </c>
      <c r="AN298" s="117" t="str">
        <f t="shared" si="129"/>
        <v/>
      </c>
      <c r="AO298" s="117" t="str">
        <f t="shared" si="117"/>
        <v/>
      </c>
      <c r="AP298" s="117" t="str">
        <f t="shared" si="118"/>
        <v/>
      </c>
      <c r="AQ298" s="117" t="str">
        <f t="shared" si="119"/>
        <v/>
      </c>
      <c r="AR298" s="133" t="str">
        <f t="shared" si="120"/>
        <v/>
      </c>
      <c r="AS298" s="69"/>
      <c r="AT298" s="69"/>
      <c r="AU298" s="69"/>
      <c r="AV298" s="65"/>
      <c r="AW298" s="65"/>
      <c r="AX298" s="65"/>
      <c r="AY298" s="65"/>
    </row>
    <row r="299" spans="1:51" x14ac:dyDescent="0.25">
      <c r="A299" s="2"/>
      <c r="B299" s="117">
        <v>151</v>
      </c>
      <c r="C299" s="55" t="s">
        <v>272</v>
      </c>
      <c r="D299" s="69">
        <v>16.5</v>
      </c>
      <c r="E299" s="69">
        <v>6.4</v>
      </c>
      <c r="F299" s="69">
        <v>4500</v>
      </c>
      <c r="G299" s="69">
        <v>7.8</v>
      </c>
      <c r="H299" s="69">
        <v>45</v>
      </c>
      <c r="I299" s="67">
        <v>9</v>
      </c>
      <c r="J299" s="85">
        <f t="shared" si="101"/>
        <v>11.235296093104546</v>
      </c>
      <c r="K299" s="85">
        <f t="shared" si="102"/>
        <v>12.443470758668745</v>
      </c>
      <c r="L299" s="85">
        <f t="shared" si="103"/>
        <v>1.2081746655641992</v>
      </c>
      <c r="M299" s="85">
        <f t="shared" si="104"/>
        <v>12.443470758668745</v>
      </c>
      <c r="N299" s="85">
        <f t="shared" si="105"/>
        <v>10.870648099498823</v>
      </c>
      <c r="O299" s="85">
        <f t="shared" si="106"/>
        <v>0.36464799360572342</v>
      </c>
      <c r="P299" s="85">
        <f t="shared" si="107"/>
        <v>12.443470758668745</v>
      </c>
      <c r="Q299" s="85">
        <f t="shared" si="108"/>
        <v>1.2081746655641992</v>
      </c>
      <c r="R299" s="85">
        <f t="shared" si="109"/>
        <v>12.443470758668745</v>
      </c>
      <c r="S299" s="69">
        <v>0</v>
      </c>
      <c r="T299" s="132">
        <f t="shared" si="110"/>
        <v>10.124991573367058</v>
      </c>
      <c r="U299" s="57">
        <f t="shared" si="121"/>
        <v>1</v>
      </c>
      <c r="V299" s="69">
        <f t="shared" si="111"/>
        <v>1</v>
      </c>
      <c r="W299" s="69">
        <f t="shared" si="112"/>
        <v>1</v>
      </c>
      <c r="X299" s="67">
        <f t="shared" si="122"/>
        <v>1</v>
      </c>
      <c r="Y299" s="68">
        <f t="shared" si="123"/>
        <v>7.8</v>
      </c>
      <c r="Z299" s="68">
        <f t="shared" si="124"/>
        <v>0</v>
      </c>
      <c r="AA299" s="68">
        <f t="shared" si="125"/>
        <v>9999</v>
      </c>
      <c r="AB299" s="117" t="str">
        <f t="shared" si="126"/>
        <v/>
      </c>
      <c r="AC299" s="117" t="str">
        <f t="shared" si="130"/>
        <v/>
      </c>
      <c r="AD299" s="117" t="str">
        <f t="shared" si="131"/>
        <v/>
      </c>
      <c r="AE299" s="117" t="str">
        <f t="shared" si="132"/>
        <v/>
      </c>
      <c r="AF299" s="117" t="str">
        <f t="shared" si="133"/>
        <v/>
      </c>
      <c r="AG299" s="133" t="str">
        <f t="shared" si="133"/>
        <v/>
      </c>
      <c r="AH299" s="117" t="str">
        <f t="shared" si="127"/>
        <v/>
      </c>
      <c r="AI299" s="117" t="str">
        <f t="shared" si="113"/>
        <v/>
      </c>
      <c r="AJ299" s="117" t="str">
        <f t="shared" si="114"/>
        <v/>
      </c>
      <c r="AK299" s="117" t="str">
        <f t="shared" si="115"/>
        <v/>
      </c>
      <c r="AL299" s="117" t="str">
        <f t="shared" si="116"/>
        <v/>
      </c>
      <c r="AM299" s="117" t="str">
        <f t="shared" si="128"/>
        <v/>
      </c>
      <c r="AN299" s="117" t="str">
        <f t="shared" si="129"/>
        <v/>
      </c>
      <c r="AO299" s="117" t="str">
        <f t="shared" si="117"/>
        <v/>
      </c>
      <c r="AP299" s="117" t="str">
        <f t="shared" si="118"/>
        <v/>
      </c>
      <c r="AQ299" s="117" t="str">
        <f t="shared" si="119"/>
        <v/>
      </c>
      <c r="AR299" s="133" t="str">
        <f t="shared" si="120"/>
        <v/>
      </c>
      <c r="AS299" s="69"/>
      <c r="AT299" s="69"/>
      <c r="AU299" s="69"/>
      <c r="AV299" s="65"/>
      <c r="AW299" s="65"/>
      <c r="AX299" s="65"/>
      <c r="AY299" s="65"/>
    </row>
    <row r="300" spans="1:51" x14ac:dyDescent="0.25">
      <c r="A300" s="2"/>
      <c r="B300" s="117">
        <v>152</v>
      </c>
      <c r="C300" s="55" t="s">
        <v>273</v>
      </c>
      <c r="D300" s="69">
        <v>50</v>
      </c>
      <c r="E300" s="69">
        <v>98.9</v>
      </c>
      <c r="F300" s="69">
        <v>1500</v>
      </c>
      <c r="G300" s="69">
        <v>7.85</v>
      </c>
      <c r="H300" s="69">
        <v>130</v>
      </c>
      <c r="I300" s="67">
        <v>1.5</v>
      </c>
      <c r="J300" s="85">
        <f t="shared" si="101"/>
        <v>35.754445006668632</v>
      </c>
      <c r="K300" s="85">
        <f t="shared" si="102"/>
        <v>36.962619672232833</v>
      </c>
      <c r="L300" s="85">
        <f t="shared" si="103"/>
        <v>1.2081746655641992</v>
      </c>
      <c r="M300" s="85">
        <f t="shared" si="104"/>
        <v>36.962619672232833</v>
      </c>
      <c r="N300" s="85">
        <f t="shared" si="105"/>
        <v>10.870648099498823</v>
      </c>
      <c r="O300" s="85">
        <f t="shared" si="106"/>
        <v>24.88379690716981</v>
      </c>
      <c r="P300" s="85">
        <f t="shared" si="107"/>
        <v>36.962619672232833</v>
      </c>
      <c r="Q300" s="85">
        <f t="shared" si="108"/>
        <v>1.2081746655641992</v>
      </c>
      <c r="R300" s="85">
        <f t="shared" si="109"/>
        <v>36.962619672232833</v>
      </c>
      <c r="S300" s="69">
        <v>0</v>
      </c>
      <c r="T300" s="132">
        <f t="shared" si="110"/>
        <v>12.177828883031662</v>
      </c>
      <c r="U300" s="57">
        <f t="shared" si="121"/>
        <v>1</v>
      </c>
      <c r="V300" s="69">
        <f t="shared" si="111"/>
        <v>0</v>
      </c>
      <c r="W300" s="69">
        <f t="shared" si="112"/>
        <v>1</v>
      </c>
      <c r="X300" s="67">
        <f t="shared" si="122"/>
        <v>1</v>
      </c>
      <c r="Y300" s="68">
        <f t="shared" si="123"/>
        <v>9999</v>
      </c>
      <c r="Z300" s="68">
        <f t="shared" si="124"/>
        <v>0</v>
      </c>
      <c r="AA300" s="68">
        <f t="shared" si="125"/>
        <v>9999</v>
      </c>
      <c r="AB300" s="117" t="str">
        <f t="shared" si="126"/>
        <v/>
      </c>
      <c r="AC300" s="117" t="str">
        <f t="shared" si="130"/>
        <v/>
      </c>
      <c r="AD300" s="117" t="str">
        <f t="shared" si="131"/>
        <v/>
      </c>
      <c r="AE300" s="117" t="str">
        <f t="shared" si="132"/>
        <v/>
      </c>
      <c r="AF300" s="117" t="str">
        <f t="shared" si="133"/>
        <v/>
      </c>
      <c r="AG300" s="133" t="str">
        <f t="shared" si="133"/>
        <v/>
      </c>
      <c r="AH300" s="117" t="str">
        <f t="shared" si="127"/>
        <v/>
      </c>
      <c r="AI300" s="117" t="str">
        <f t="shared" si="113"/>
        <v/>
      </c>
      <c r="AJ300" s="117" t="str">
        <f t="shared" si="114"/>
        <v/>
      </c>
      <c r="AK300" s="117" t="str">
        <f t="shared" si="115"/>
        <v/>
      </c>
      <c r="AL300" s="117" t="str">
        <f t="shared" si="116"/>
        <v/>
      </c>
      <c r="AM300" s="117" t="str">
        <f t="shared" si="128"/>
        <v/>
      </c>
      <c r="AN300" s="117" t="str">
        <f t="shared" si="129"/>
        <v/>
      </c>
      <c r="AO300" s="117" t="str">
        <f t="shared" si="117"/>
        <v/>
      </c>
      <c r="AP300" s="117" t="str">
        <f t="shared" si="118"/>
        <v/>
      </c>
      <c r="AQ300" s="117" t="str">
        <f t="shared" si="119"/>
        <v/>
      </c>
      <c r="AR300" s="133" t="str">
        <f t="shared" si="120"/>
        <v/>
      </c>
      <c r="AS300" s="69"/>
      <c r="AT300" s="69"/>
      <c r="AU300" s="69"/>
      <c r="AV300" s="65"/>
      <c r="AW300" s="65"/>
      <c r="AX300" s="65"/>
      <c r="AY300" s="65"/>
    </row>
    <row r="301" spans="1:51" x14ac:dyDescent="0.25">
      <c r="A301" s="2"/>
      <c r="B301" s="117">
        <v>153</v>
      </c>
      <c r="C301" s="55" t="s">
        <v>274</v>
      </c>
      <c r="D301" s="69">
        <v>38</v>
      </c>
      <c r="E301" s="69">
        <v>178</v>
      </c>
      <c r="F301" s="69">
        <v>2000</v>
      </c>
      <c r="G301" s="69">
        <v>7.96</v>
      </c>
      <c r="H301" s="69">
        <v>200</v>
      </c>
      <c r="I301" s="67">
        <v>80</v>
      </c>
      <c r="J301" s="85">
        <f t="shared" si="101"/>
        <v>56.721630726267762</v>
      </c>
      <c r="K301" s="85">
        <f t="shared" si="102"/>
        <v>57.929805391831962</v>
      </c>
      <c r="L301" s="85">
        <f t="shared" si="103"/>
        <v>1.2081746655641992</v>
      </c>
      <c r="M301" s="85">
        <f t="shared" si="104"/>
        <v>57.929805391831962</v>
      </c>
      <c r="N301" s="85">
        <f t="shared" si="105"/>
        <v>10.870648099498823</v>
      </c>
      <c r="O301" s="85">
        <f t="shared" si="106"/>
        <v>45.850982626768939</v>
      </c>
      <c r="P301" s="85">
        <f t="shared" si="107"/>
        <v>57.929805391831962</v>
      </c>
      <c r="Q301" s="85">
        <f t="shared" si="108"/>
        <v>1.2081746655641992</v>
      </c>
      <c r="R301" s="85">
        <f t="shared" si="109"/>
        <v>57.929805391831962</v>
      </c>
      <c r="S301" s="69">
        <v>0</v>
      </c>
      <c r="T301" s="132">
        <f t="shared" si="110"/>
        <v>14.951642419690602</v>
      </c>
      <c r="U301" s="57">
        <f t="shared" si="121"/>
        <v>1</v>
      </c>
      <c r="V301" s="69">
        <f t="shared" si="111"/>
        <v>0</v>
      </c>
      <c r="W301" s="69">
        <f t="shared" si="112"/>
        <v>1</v>
      </c>
      <c r="X301" s="67">
        <f t="shared" si="122"/>
        <v>1</v>
      </c>
      <c r="Y301" s="68">
        <f t="shared" si="123"/>
        <v>9999</v>
      </c>
      <c r="Z301" s="68">
        <f t="shared" si="124"/>
        <v>0</v>
      </c>
      <c r="AA301" s="68">
        <f t="shared" si="125"/>
        <v>9999</v>
      </c>
      <c r="AB301" s="117" t="str">
        <f t="shared" si="126"/>
        <v/>
      </c>
      <c r="AC301" s="117" t="str">
        <f t="shared" si="130"/>
        <v/>
      </c>
      <c r="AD301" s="117" t="str">
        <f t="shared" si="131"/>
        <v/>
      </c>
      <c r="AE301" s="117" t="str">
        <f t="shared" si="132"/>
        <v/>
      </c>
      <c r="AF301" s="117" t="str">
        <f t="shared" si="133"/>
        <v/>
      </c>
      <c r="AG301" s="133" t="str">
        <f t="shared" si="133"/>
        <v/>
      </c>
      <c r="AH301" s="117" t="str">
        <f t="shared" si="127"/>
        <v/>
      </c>
      <c r="AI301" s="117" t="str">
        <f t="shared" si="113"/>
        <v/>
      </c>
      <c r="AJ301" s="117" t="str">
        <f t="shared" si="114"/>
        <v/>
      </c>
      <c r="AK301" s="117" t="str">
        <f t="shared" si="115"/>
        <v/>
      </c>
      <c r="AL301" s="117" t="str">
        <f t="shared" si="116"/>
        <v/>
      </c>
      <c r="AM301" s="117" t="str">
        <f t="shared" si="128"/>
        <v/>
      </c>
      <c r="AN301" s="117" t="str">
        <f t="shared" si="129"/>
        <v/>
      </c>
      <c r="AO301" s="117" t="str">
        <f t="shared" si="117"/>
        <v/>
      </c>
      <c r="AP301" s="117" t="str">
        <f t="shared" si="118"/>
        <v/>
      </c>
      <c r="AQ301" s="117" t="str">
        <f t="shared" si="119"/>
        <v/>
      </c>
      <c r="AR301" s="133" t="str">
        <f t="shared" si="120"/>
        <v/>
      </c>
      <c r="AS301" s="69"/>
      <c r="AT301" s="69"/>
      <c r="AU301" s="69"/>
      <c r="AV301" s="65"/>
      <c r="AW301" s="65"/>
      <c r="AX301" s="65"/>
      <c r="AY301" s="65"/>
    </row>
    <row r="302" spans="1:51" x14ac:dyDescent="0.25">
      <c r="A302" s="2"/>
      <c r="B302" s="117">
        <v>154</v>
      </c>
      <c r="C302" s="55" t="s">
        <v>275</v>
      </c>
      <c r="D302" s="69">
        <v>20</v>
      </c>
      <c r="E302" s="69">
        <v>248</v>
      </c>
      <c r="F302" s="69">
        <v>2000</v>
      </c>
      <c r="G302" s="69">
        <v>8.17</v>
      </c>
      <c r="H302" s="69">
        <v>280</v>
      </c>
      <c r="I302" s="67">
        <v>95</v>
      </c>
      <c r="J302" s="85">
        <f t="shared" si="101"/>
        <v>75.276662336532482</v>
      </c>
      <c r="K302" s="85">
        <f t="shared" si="102"/>
        <v>76.484837002096683</v>
      </c>
      <c r="L302" s="85">
        <f t="shared" si="103"/>
        <v>1.2081746655641992</v>
      </c>
      <c r="M302" s="85">
        <f t="shared" si="104"/>
        <v>76.484837002096683</v>
      </c>
      <c r="N302" s="85">
        <f t="shared" si="105"/>
        <v>10.870648099498823</v>
      </c>
      <c r="O302" s="85">
        <f t="shared" si="106"/>
        <v>64.406014237033659</v>
      </c>
      <c r="P302" s="85">
        <f t="shared" si="107"/>
        <v>76.484837002096683</v>
      </c>
      <c r="Q302" s="85">
        <f t="shared" si="108"/>
        <v>1.2081746655641992</v>
      </c>
      <c r="R302" s="85">
        <f t="shared" si="109"/>
        <v>76.484837002096683</v>
      </c>
      <c r="S302" s="69">
        <v>0</v>
      </c>
      <c r="T302" s="132">
        <f t="shared" si="110"/>
        <v>17.829886619221725</v>
      </c>
      <c r="U302" s="57">
        <f t="shared" si="121"/>
        <v>1</v>
      </c>
      <c r="V302" s="69">
        <f t="shared" si="111"/>
        <v>0</v>
      </c>
      <c r="W302" s="69">
        <f t="shared" si="112"/>
        <v>1</v>
      </c>
      <c r="X302" s="67">
        <f t="shared" si="122"/>
        <v>1</v>
      </c>
      <c r="Y302" s="68">
        <f t="shared" si="123"/>
        <v>9999</v>
      </c>
      <c r="Z302" s="68">
        <f t="shared" si="124"/>
        <v>0</v>
      </c>
      <c r="AA302" s="68">
        <f t="shared" si="125"/>
        <v>9999</v>
      </c>
      <c r="AB302" s="117" t="str">
        <f t="shared" si="126"/>
        <v/>
      </c>
      <c r="AC302" s="117" t="str">
        <f t="shared" si="130"/>
        <v/>
      </c>
      <c r="AD302" s="117" t="str">
        <f t="shared" si="131"/>
        <v/>
      </c>
      <c r="AE302" s="117" t="str">
        <f t="shared" si="132"/>
        <v/>
      </c>
      <c r="AF302" s="117" t="str">
        <f t="shared" si="133"/>
        <v/>
      </c>
      <c r="AG302" s="133" t="str">
        <f t="shared" si="133"/>
        <v/>
      </c>
      <c r="AH302" s="117" t="str">
        <f t="shared" si="127"/>
        <v/>
      </c>
      <c r="AI302" s="117" t="str">
        <f t="shared" si="113"/>
        <v/>
      </c>
      <c r="AJ302" s="117" t="str">
        <f t="shared" si="114"/>
        <v/>
      </c>
      <c r="AK302" s="117" t="str">
        <f t="shared" si="115"/>
        <v/>
      </c>
      <c r="AL302" s="117" t="str">
        <f t="shared" si="116"/>
        <v/>
      </c>
      <c r="AM302" s="117" t="str">
        <f t="shared" si="128"/>
        <v/>
      </c>
      <c r="AN302" s="117" t="str">
        <f t="shared" si="129"/>
        <v/>
      </c>
      <c r="AO302" s="117" t="str">
        <f t="shared" si="117"/>
        <v/>
      </c>
      <c r="AP302" s="117" t="str">
        <f t="shared" si="118"/>
        <v/>
      </c>
      <c r="AQ302" s="117" t="str">
        <f t="shared" si="119"/>
        <v/>
      </c>
      <c r="AR302" s="133" t="str">
        <f t="shared" si="120"/>
        <v/>
      </c>
      <c r="AS302" s="69"/>
      <c r="AT302" s="69"/>
      <c r="AU302" s="69"/>
      <c r="AV302" s="65"/>
      <c r="AW302" s="65"/>
      <c r="AX302" s="65"/>
      <c r="AY302" s="65"/>
    </row>
    <row r="303" spans="1:51" x14ac:dyDescent="0.25">
      <c r="A303" s="2"/>
      <c r="B303" s="117">
        <v>155</v>
      </c>
      <c r="C303" s="55" t="s">
        <v>276</v>
      </c>
      <c r="D303" s="69">
        <v>17.5</v>
      </c>
      <c r="E303" s="69">
        <v>20.7</v>
      </c>
      <c r="F303" s="69">
        <v>4500</v>
      </c>
      <c r="G303" s="69">
        <v>8.1999999999999993</v>
      </c>
      <c r="H303" s="69">
        <v>105</v>
      </c>
      <c r="I303" s="67">
        <v>24</v>
      </c>
      <c r="J303" s="85">
        <f t="shared" si="101"/>
        <v>15.02582397920148</v>
      </c>
      <c r="K303" s="85">
        <f t="shared" si="102"/>
        <v>16.233998644765681</v>
      </c>
      <c r="L303" s="85">
        <f t="shared" si="103"/>
        <v>1.2081746655641992</v>
      </c>
      <c r="M303" s="85">
        <f t="shared" si="104"/>
        <v>16.233998644765681</v>
      </c>
      <c r="N303" s="85">
        <f t="shared" si="105"/>
        <v>10.870648099498823</v>
      </c>
      <c r="O303" s="85">
        <f t="shared" si="106"/>
        <v>4.1551758797026572</v>
      </c>
      <c r="P303" s="85">
        <f t="shared" si="107"/>
        <v>16.233998644765681</v>
      </c>
      <c r="Q303" s="85">
        <f t="shared" si="108"/>
        <v>1.2081746655641992</v>
      </c>
      <c r="R303" s="85">
        <f t="shared" si="109"/>
        <v>16.233998644765681</v>
      </c>
      <c r="S303" s="69">
        <v>0</v>
      </c>
      <c r="T303" s="132">
        <f t="shared" si="110"/>
        <v>10.325660961494734</v>
      </c>
      <c r="U303" s="57">
        <f t="shared" si="121"/>
        <v>1</v>
      </c>
      <c r="V303" s="69">
        <f t="shared" si="111"/>
        <v>1</v>
      </c>
      <c r="W303" s="69">
        <f t="shared" si="112"/>
        <v>1</v>
      </c>
      <c r="X303" s="67">
        <f t="shared" si="122"/>
        <v>1</v>
      </c>
      <c r="Y303" s="68">
        <f t="shared" si="123"/>
        <v>8.1999999999999993</v>
      </c>
      <c r="Z303" s="68">
        <f t="shared" si="124"/>
        <v>0</v>
      </c>
      <c r="AA303" s="68">
        <f t="shared" si="125"/>
        <v>9999</v>
      </c>
      <c r="AB303" s="117" t="str">
        <f t="shared" si="126"/>
        <v/>
      </c>
      <c r="AC303" s="117" t="str">
        <f t="shared" si="130"/>
        <v/>
      </c>
      <c r="AD303" s="117" t="str">
        <f t="shared" si="131"/>
        <v/>
      </c>
      <c r="AE303" s="117" t="str">
        <f t="shared" si="132"/>
        <v/>
      </c>
      <c r="AF303" s="117" t="str">
        <f t="shared" si="133"/>
        <v/>
      </c>
      <c r="AG303" s="133" t="str">
        <f t="shared" si="133"/>
        <v/>
      </c>
      <c r="AH303" s="117" t="str">
        <f t="shared" si="127"/>
        <v/>
      </c>
      <c r="AI303" s="117" t="str">
        <f t="shared" si="113"/>
        <v/>
      </c>
      <c r="AJ303" s="117" t="str">
        <f t="shared" si="114"/>
        <v/>
      </c>
      <c r="AK303" s="117" t="str">
        <f t="shared" si="115"/>
        <v/>
      </c>
      <c r="AL303" s="117" t="str">
        <f t="shared" si="116"/>
        <v/>
      </c>
      <c r="AM303" s="117" t="str">
        <f t="shared" si="128"/>
        <v/>
      </c>
      <c r="AN303" s="117" t="str">
        <f t="shared" si="129"/>
        <v/>
      </c>
      <c r="AO303" s="117" t="str">
        <f t="shared" si="117"/>
        <v/>
      </c>
      <c r="AP303" s="117" t="str">
        <f t="shared" si="118"/>
        <v/>
      </c>
      <c r="AQ303" s="117" t="str">
        <f t="shared" si="119"/>
        <v/>
      </c>
      <c r="AR303" s="133" t="str">
        <f t="shared" si="120"/>
        <v/>
      </c>
      <c r="AS303" s="69"/>
      <c r="AT303" s="69"/>
      <c r="AU303" s="69"/>
      <c r="AV303" s="65"/>
      <c r="AW303" s="65"/>
      <c r="AX303" s="65"/>
      <c r="AY303" s="65"/>
    </row>
    <row r="304" spans="1:51" x14ac:dyDescent="0.25">
      <c r="A304" s="2"/>
      <c r="B304" s="117">
        <v>156</v>
      </c>
      <c r="C304" s="55" t="s">
        <v>277</v>
      </c>
      <c r="D304" s="69">
        <v>28</v>
      </c>
      <c r="E304" s="69">
        <v>178</v>
      </c>
      <c r="F304" s="69">
        <v>3000</v>
      </c>
      <c r="G304" s="69">
        <v>8.8000000000000007</v>
      </c>
      <c r="H304" s="69">
        <v>200</v>
      </c>
      <c r="I304" s="67">
        <v>80</v>
      </c>
      <c r="J304" s="85">
        <f t="shared" si="101"/>
        <v>56.721630726267762</v>
      </c>
      <c r="K304" s="85">
        <f t="shared" si="102"/>
        <v>57.929805391831962</v>
      </c>
      <c r="L304" s="85">
        <f t="shared" si="103"/>
        <v>1.2081746655641992</v>
      </c>
      <c r="M304" s="85">
        <f t="shared" si="104"/>
        <v>57.929805391831962</v>
      </c>
      <c r="N304" s="85">
        <f t="shared" si="105"/>
        <v>10.870648099498823</v>
      </c>
      <c r="O304" s="85">
        <f t="shared" si="106"/>
        <v>45.850982626768939</v>
      </c>
      <c r="P304" s="85">
        <f t="shared" si="107"/>
        <v>57.929805391831962</v>
      </c>
      <c r="Q304" s="85">
        <f t="shared" si="108"/>
        <v>1.2081746655641992</v>
      </c>
      <c r="R304" s="85">
        <f t="shared" si="109"/>
        <v>57.929805391831962</v>
      </c>
      <c r="S304" s="69">
        <v>0</v>
      </c>
      <c r="T304" s="132">
        <f t="shared" si="110"/>
        <v>14.951642419690602</v>
      </c>
      <c r="U304" s="57">
        <f t="shared" si="121"/>
        <v>1</v>
      </c>
      <c r="V304" s="69">
        <f t="shared" si="111"/>
        <v>1</v>
      </c>
      <c r="W304" s="69">
        <f t="shared" si="112"/>
        <v>1</v>
      </c>
      <c r="X304" s="67">
        <f t="shared" si="122"/>
        <v>1</v>
      </c>
      <c r="Y304" s="68">
        <f t="shared" si="123"/>
        <v>8.8000000000000007</v>
      </c>
      <c r="Z304" s="68">
        <f t="shared" si="124"/>
        <v>0</v>
      </c>
      <c r="AA304" s="68">
        <f t="shared" si="125"/>
        <v>9999</v>
      </c>
      <c r="AB304" s="117" t="str">
        <f t="shared" si="126"/>
        <v/>
      </c>
      <c r="AC304" s="117" t="str">
        <f t="shared" si="130"/>
        <v/>
      </c>
      <c r="AD304" s="117" t="str">
        <f t="shared" si="131"/>
        <v/>
      </c>
      <c r="AE304" s="117" t="str">
        <f t="shared" si="132"/>
        <v/>
      </c>
      <c r="AF304" s="117" t="str">
        <f t="shared" si="133"/>
        <v/>
      </c>
      <c r="AG304" s="133" t="str">
        <f t="shared" si="133"/>
        <v/>
      </c>
      <c r="AH304" s="117" t="str">
        <f t="shared" si="127"/>
        <v/>
      </c>
      <c r="AI304" s="117" t="str">
        <f t="shared" si="113"/>
        <v/>
      </c>
      <c r="AJ304" s="117" t="str">
        <f t="shared" si="114"/>
        <v/>
      </c>
      <c r="AK304" s="117" t="str">
        <f t="shared" si="115"/>
        <v/>
      </c>
      <c r="AL304" s="117" t="str">
        <f t="shared" si="116"/>
        <v/>
      </c>
      <c r="AM304" s="117" t="str">
        <f t="shared" si="128"/>
        <v/>
      </c>
      <c r="AN304" s="117" t="str">
        <f t="shared" si="129"/>
        <v/>
      </c>
      <c r="AO304" s="117" t="str">
        <f t="shared" si="117"/>
        <v/>
      </c>
      <c r="AP304" s="117" t="str">
        <f t="shared" si="118"/>
        <v/>
      </c>
      <c r="AQ304" s="117" t="str">
        <f t="shared" si="119"/>
        <v/>
      </c>
      <c r="AR304" s="133" t="str">
        <f t="shared" si="120"/>
        <v/>
      </c>
      <c r="AS304" s="69"/>
      <c r="AT304" s="69"/>
      <c r="AU304" s="69"/>
      <c r="AV304" s="65"/>
      <c r="AW304" s="65"/>
      <c r="AX304" s="65"/>
      <c r="AY304" s="65"/>
    </row>
    <row r="305" spans="1:51" x14ac:dyDescent="0.25">
      <c r="A305" s="2"/>
      <c r="B305" s="117">
        <v>157</v>
      </c>
      <c r="C305" s="55" t="s">
        <v>278</v>
      </c>
      <c r="D305" s="69">
        <v>14.2</v>
      </c>
      <c r="E305" s="69">
        <v>12.9</v>
      </c>
      <c r="F305" s="69">
        <v>6000</v>
      </c>
      <c r="G305" s="69">
        <v>8.92</v>
      </c>
      <c r="H305" s="69">
        <v>40</v>
      </c>
      <c r="I305" s="67">
        <v>1.5</v>
      </c>
      <c r="J305" s="85">
        <f t="shared" si="101"/>
        <v>12.958263314057696</v>
      </c>
      <c r="K305" s="85">
        <f t="shared" si="102"/>
        <v>14.166437979621895</v>
      </c>
      <c r="L305" s="85">
        <f t="shared" si="103"/>
        <v>1.2081746655641992</v>
      </c>
      <c r="M305" s="85">
        <f t="shared" si="104"/>
        <v>14.166437979621895</v>
      </c>
      <c r="N305" s="85">
        <f t="shared" si="105"/>
        <v>10.870648099498823</v>
      </c>
      <c r="O305" s="85">
        <f t="shared" si="106"/>
        <v>2.0876152145588733</v>
      </c>
      <c r="P305" s="85">
        <f t="shared" si="107"/>
        <v>14.166437979621895</v>
      </c>
      <c r="Q305" s="85">
        <f t="shared" si="108"/>
        <v>1.2081746655641992</v>
      </c>
      <c r="R305" s="85">
        <f t="shared" si="109"/>
        <v>14.166437979621895</v>
      </c>
      <c r="S305" s="69">
        <v>0</v>
      </c>
      <c r="T305" s="132">
        <f t="shared" si="110"/>
        <v>10.21009227364676</v>
      </c>
      <c r="U305" s="57">
        <f t="shared" si="121"/>
        <v>1</v>
      </c>
      <c r="V305" s="69">
        <f t="shared" si="111"/>
        <v>1</v>
      </c>
      <c r="W305" s="69">
        <f t="shared" si="112"/>
        <v>1</v>
      </c>
      <c r="X305" s="67">
        <f t="shared" si="122"/>
        <v>1</v>
      </c>
      <c r="Y305" s="68">
        <f t="shared" si="123"/>
        <v>8.92</v>
      </c>
      <c r="Z305" s="68">
        <f t="shared" si="124"/>
        <v>0</v>
      </c>
      <c r="AA305" s="68">
        <f t="shared" si="125"/>
        <v>9999</v>
      </c>
      <c r="AB305" s="117" t="str">
        <f t="shared" si="126"/>
        <v/>
      </c>
      <c r="AC305" s="117" t="str">
        <f t="shared" si="130"/>
        <v/>
      </c>
      <c r="AD305" s="117" t="str">
        <f t="shared" si="131"/>
        <v/>
      </c>
      <c r="AE305" s="117" t="str">
        <f t="shared" si="132"/>
        <v/>
      </c>
      <c r="AF305" s="117" t="str">
        <f t="shared" si="133"/>
        <v/>
      </c>
      <c r="AG305" s="133" t="str">
        <f t="shared" si="133"/>
        <v/>
      </c>
      <c r="AH305" s="117" t="str">
        <f t="shared" si="127"/>
        <v/>
      </c>
      <c r="AI305" s="117" t="str">
        <f t="shared" si="113"/>
        <v/>
      </c>
      <c r="AJ305" s="117" t="str">
        <f t="shared" si="114"/>
        <v/>
      </c>
      <c r="AK305" s="117" t="str">
        <f t="shared" si="115"/>
        <v/>
      </c>
      <c r="AL305" s="117" t="str">
        <f t="shared" si="116"/>
        <v/>
      </c>
      <c r="AM305" s="117" t="str">
        <f t="shared" si="128"/>
        <v/>
      </c>
      <c r="AN305" s="117" t="str">
        <f t="shared" si="129"/>
        <v/>
      </c>
      <c r="AO305" s="117" t="str">
        <f t="shared" si="117"/>
        <v/>
      </c>
      <c r="AP305" s="117" t="str">
        <f t="shared" si="118"/>
        <v/>
      </c>
      <c r="AQ305" s="117" t="str">
        <f t="shared" si="119"/>
        <v/>
      </c>
      <c r="AR305" s="133" t="str">
        <f t="shared" si="120"/>
        <v/>
      </c>
      <c r="AS305" s="69"/>
      <c r="AT305" s="69"/>
      <c r="AU305" s="69"/>
      <c r="AV305" s="65"/>
      <c r="AW305" s="65"/>
      <c r="AX305" s="65"/>
      <c r="AY305" s="65"/>
    </row>
    <row r="306" spans="1:51" x14ac:dyDescent="0.25">
      <c r="A306" s="2"/>
      <c r="B306" s="117">
        <v>158</v>
      </c>
      <c r="C306" s="55" t="s">
        <v>279</v>
      </c>
      <c r="D306" s="69">
        <v>19</v>
      </c>
      <c r="E306" s="69">
        <v>28.9</v>
      </c>
      <c r="F306" s="69">
        <v>4500</v>
      </c>
      <c r="G306" s="69">
        <v>8.9499999999999993</v>
      </c>
      <c r="H306" s="69">
        <v>55</v>
      </c>
      <c r="I306" s="67">
        <v>1.5</v>
      </c>
      <c r="J306" s="85">
        <f t="shared" si="101"/>
        <v>17.199413396403916</v>
      </c>
      <c r="K306" s="85">
        <f t="shared" si="102"/>
        <v>18.407588061968116</v>
      </c>
      <c r="L306" s="85">
        <f t="shared" si="103"/>
        <v>1.2081746655641992</v>
      </c>
      <c r="M306" s="85">
        <f t="shared" si="104"/>
        <v>18.407588061968116</v>
      </c>
      <c r="N306" s="85">
        <f t="shared" si="105"/>
        <v>10.870648099498823</v>
      </c>
      <c r="O306" s="85">
        <f t="shared" si="106"/>
        <v>6.3287652969050932</v>
      </c>
      <c r="P306" s="85">
        <f t="shared" si="107"/>
        <v>18.407588061968116</v>
      </c>
      <c r="Q306" s="85">
        <f t="shared" si="108"/>
        <v>1.2081746655641992</v>
      </c>
      <c r="R306" s="85">
        <f t="shared" si="109"/>
        <v>18.407588061968116</v>
      </c>
      <c r="S306" s="69">
        <v>0</v>
      </c>
      <c r="T306" s="132">
        <f t="shared" si="110"/>
        <v>10.462466912572486</v>
      </c>
      <c r="U306" s="57">
        <f t="shared" si="121"/>
        <v>1</v>
      </c>
      <c r="V306" s="69">
        <f t="shared" si="111"/>
        <v>1</v>
      </c>
      <c r="W306" s="69">
        <f t="shared" si="112"/>
        <v>1</v>
      </c>
      <c r="X306" s="67">
        <f t="shared" si="122"/>
        <v>1</v>
      </c>
      <c r="Y306" s="68">
        <f t="shared" si="123"/>
        <v>8.9499999999999993</v>
      </c>
      <c r="Z306" s="68">
        <f t="shared" si="124"/>
        <v>0</v>
      </c>
      <c r="AA306" s="68">
        <f t="shared" si="125"/>
        <v>9999</v>
      </c>
      <c r="AB306" s="117" t="str">
        <f t="shared" si="126"/>
        <v/>
      </c>
      <c r="AC306" s="117" t="str">
        <f t="shared" si="130"/>
        <v/>
      </c>
      <c r="AD306" s="117" t="str">
        <f t="shared" si="131"/>
        <v/>
      </c>
      <c r="AE306" s="117" t="str">
        <f t="shared" si="132"/>
        <v/>
      </c>
      <c r="AF306" s="117" t="str">
        <f t="shared" si="133"/>
        <v/>
      </c>
      <c r="AG306" s="133" t="str">
        <f t="shared" si="133"/>
        <v/>
      </c>
      <c r="AH306" s="117" t="str">
        <f t="shared" si="127"/>
        <v/>
      </c>
      <c r="AI306" s="117" t="str">
        <f t="shared" si="113"/>
        <v/>
      </c>
      <c r="AJ306" s="117" t="str">
        <f t="shared" si="114"/>
        <v/>
      </c>
      <c r="AK306" s="117" t="str">
        <f t="shared" si="115"/>
        <v/>
      </c>
      <c r="AL306" s="117" t="str">
        <f t="shared" si="116"/>
        <v/>
      </c>
      <c r="AM306" s="117" t="str">
        <f t="shared" si="128"/>
        <v/>
      </c>
      <c r="AN306" s="117" t="str">
        <f t="shared" si="129"/>
        <v/>
      </c>
      <c r="AO306" s="117" t="str">
        <f t="shared" si="117"/>
        <v/>
      </c>
      <c r="AP306" s="117" t="str">
        <f t="shared" si="118"/>
        <v/>
      </c>
      <c r="AQ306" s="117" t="str">
        <f t="shared" si="119"/>
        <v/>
      </c>
      <c r="AR306" s="133" t="str">
        <f t="shared" si="120"/>
        <v/>
      </c>
      <c r="AS306" s="69"/>
      <c r="AT306" s="69"/>
      <c r="AU306" s="69"/>
      <c r="AV306" s="65"/>
      <c r="AW306" s="65"/>
      <c r="AX306" s="65"/>
      <c r="AY306" s="65"/>
    </row>
    <row r="307" spans="1:51" x14ac:dyDescent="0.25">
      <c r="A307" s="2"/>
      <c r="B307" s="117">
        <v>159</v>
      </c>
      <c r="C307" s="55" t="s">
        <v>280</v>
      </c>
      <c r="D307" s="69">
        <v>29</v>
      </c>
      <c r="E307" s="69">
        <v>64</v>
      </c>
      <c r="F307" s="69">
        <v>3000</v>
      </c>
      <c r="G307" s="69">
        <v>9.1</v>
      </c>
      <c r="H307" s="69">
        <v>120</v>
      </c>
      <c r="I307" s="67">
        <v>40</v>
      </c>
      <c r="J307" s="85">
        <f t="shared" si="101"/>
        <v>26.503436389550941</v>
      </c>
      <c r="K307" s="85">
        <f t="shared" si="102"/>
        <v>27.711611055115142</v>
      </c>
      <c r="L307" s="85">
        <f t="shared" si="103"/>
        <v>1.2081746655641992</v>
      </c>
      <c r="M307" s="85">
        <f t="shared" si="104"/>
        <v>27.711611055115142</v>
      </c>
      <c r="N307" s="85">
        <f t="shared" si="105"/>
        <v>10.870648099498823</v>
      </c>
      <c r="O307" s="85">
        <f t="shared" si="106"/>
        <v>15.632788290052121</v>
      </c>
      <c r="P307" s="85">
        <f t="shared" si="107"/>
        <v>27.711611055115142</v>
      </c>
      <c r="Q307" s="85">
        <f t="shared" si="108"/>
        <v>1.2081746655641992</v>
      </c>
      <c r="R307" s="85">
        <f t="shared" si="109"/>
        <v>27.711611055115142</v>
      </c>
      <c r="S307" s="69">
        <v>0</v>
      </c>
      <c r="T307" s="132">
        <f t="shared" si="110"/>
        <v>11.210657230699789</v>
      </c>
      <c r="U307" s="57">
        <f t="shared" si="121"/>
        <v>1</v>
      </c>
      <c r="V307" s="69">
        <f t="shared" si="111"/>
        <v>1</v>
      </c>
      <c r="W307" s="69">
        <f t="shared" si="112"/>
        <v>1</v>
      </c>
      <c r="X307" s="67">
        <f t="shared" si="122"/>
        <v>1</v>
      </c>
      <c r="Y307" s="68">
        <f t="shared" si="123"/>
        <v>9.1</v>
      </c>
      <c r="Z307" s="68">
        <f t="shared" si="124"/>
        <v>0</v>
      </c>
      <c r="AA307" s="68">
        <f t="shared" si="125"/>
        <v>9999</v>
      </c>
      <c r="AB307" s="117" t="str">
        <f t="shared" si="126"/>
        <v/>
      </c>
      <c r="AC307" s="117" t="str">
        <f t="shared" si="130"/>
        <v/>
      </c>
      <c r="AD307" s="117" t="str">
        <f t="shared" si="131"/>
        <v/>
      </c>
      <c r="AE307" s="117" t="str">
        <f t="shared" si="132"/>
        <v/>
      </c>
      <c r="AF307" s="117" t="str">
        <f t="shared" si="133"/>
        <v/>
      </c>
      <c r="AG307" s="133" t="str">
        <f t="shared" si="133"/>
        <v/>
      </c>
      <c r="AH307" s="117" t="str">
        <f t="shared" si="127"/>
        <v/>
      </c>
      <c r="AI307" s="117" t="str">
        <f t="shared" si="113"/>
        <v/>
      </c>
      <c r="AJ307" s="117" t="str">
        <f t="shared" si="114"/>
        <v/>
      </c>
      <c r="AK307" s="117" t="str">
        <f t="shared" si="115"/>
        <v/>
      </c>
      <c r="AL307" s="117" t="str">
        <f t="shared" si="116"/>
        <v/>
      </c>
      <c r="AM307" s="117" t="str">
        <f t="shared" si="128"/>
        <v/>
      </c>
      <c r="AN307" s="117" t="str">
        <f t="shared" si="129"/>
        <v/>
      </c>
      <c r="AO307" s="117" t="str">
        <f t="shared" si="117"/>
        <v/>
      </c>
      <c r="AP307" s="117" t="str">
        <f t="shared" si="118"/>
        <v/>
      </c>
      <c r="AQ307" s="117" t="str">
        <f t="shared" si="119"/>
        <v/>
      </c>
      <c r="AR307" s="133" t="str">
        <f t="shared" si="120"/>
        <v/>
      </c>
      <c r="AS307" s="69"/>
      <c r="AT307" s="69"/>
      <c r="AU307" s="69"/>
      <c r="AV307" s="65"/>
      <c r="AW307" s="65"/>
      <c r="AX307" s="65"/>
      <c r="AY307" s="65"/>
    </row>
    <row r="308" spans="1:51" x14ac:dyDescent="0.25">
      <c r="A308" s="2"/>
      <c r="B308" s="117">
        <v>160</v>
      </c>
      <c r="C308" s="55" t="s">
        <v>281</v>
      </c>
      <c r="D308" s="69">
        <v>19.399999999999999</v>
      </c>
      <c r="E308" s="69">
        <v>17.7</v>
      </c>
      <c r="F308" s="69">
        <v>4500</v>
      </c>
      <c r="G308" s="69">
        <v>9.14</v>
      </c>
      <c r="H308" s="69">
        <v>55</v>
      </c>
      <c r="I308" s="67">
        <v>1.5</v>
      </c>
      <c r="J308" s="85">
        <f t="shared" si="101"/>
        <v>14.230608338761565</v>
      </c>
      <c r="K308" s="85">
        <f t="shared" si="102"/>
        <v>15.438783004325764</v>
      </c>
      <c r="L308" s="85">
        <f t="shared" si="103"/>
        <v>1.2081746655641992</v>
      </c>
      <c r="M308" s="85">
        <f t="shared" si="104"/>
        <v>15.438783004325764</v>
      </c>
      <c r="N308" s="85">
        <f t="shared" si="105"/>
        <v>10.870648099498823</v>
      </c>
      <c r="O308" s="85">
        <f t="shared" si="106"/>
        <v>3.3599602392627421</v>
      </c>
      <c r="P308" s="85">
        <f t="shared" si="107"/>
        <v>15.438783004325764</v>
      </c>
      <c r="Q308" s="85">
        <f t="shared" si="108"/>
        <v>1.2081746655641992</v>
      </c>
      <c r="R308" s="85">
        <f t="shared" si="109"/>
        <v>15.438783004325764</v>
      </c>
      <c r="S308" s="69">
        <v>0</v>
      </c>
      <c r="T308" s="132">
        <f t="shared" si="110"/>
        <v>10.279502510909188</v>
      </c>
      <c r="U308" s="57">
        <f t="shared" si="121"/>
        <v>1</v>
      </c>
      <c r="V308" s="69">
        <f t="shared" si="111"/>
        <v>1</v>
      </c>
      <c r="W308" s="69">
        <f t="shared" si="112"/>
        <v>1</v>
      </c>
      <c r="X308" s="67">
        <f t="shared" si="122"/>
        <v>1</v>
      </c>
      <c r="Y308" s="68">
        <f t="shared" si="123"/>
        <v>9.14</v>
      </c>
      <c r="Z308" s="68">
        <f t="shared" si="124"/>
        <v>0</v>
      </c>
      <c r="AA308" s="68">
        <f t="shared" si="125"/>
        <v>9999</v>
      </c>
      <c r="AB308" s="117" t="str">
        <f t="shared" si="126"/>
        <v/>
      </c>
      <c r="AC308" s="117" t="str">
        <f t="shared" si="130"/>
        <v/>
      </c>
      <c r="AD308" s="117" t="str">
        <f t="shared" si="131"/>
        <v/>
      </c>
      <c r="AE308" s="117" t="str">
        <f t="shared" si="132"/>
        <v/>
      </c>
      <c r="AF308" s="117" t="str">
        <f t="shared" si="133"/>
        <v/>
      </c>
      <c r="AG308" s="133" t="str">
        <f t="shared" si="133"/>
        <v/>
      </c>
      <c r="AH308" s="117" t="str">
        <f t="shared" si="127"/>
        <v/>
      </c>
      <c r="AI308" s="117" t="str">
        <f t="shared" si="113"/>
        <v/>
      </c>
      <c r="AJ308" s="117" t="str">
        <f t="shared" si="114"/>
        <v/>
      </c>
      <c r="AK308" s="117" t="str">
        <f t="shared" si="115"/>
        <v/>
      </c>
      <c r="AL308" s="117" t="str">
        <f t="shared" si="116"/>
        <v/>
      </c>
      <c r="AM308" s="117" t="str">
        <f t="shared" si="128"/>
        <v/>
      </c>
      <c r="AN308" s="117" t="str">
        <f t="shared" si="129"/>
        <v/>
      </c>
      <c r="AO308" s="117" t="str">
        <f t="shared" si="117"/>
        <v/>
      </c>
      <c r="AP308" s="117" t="str">
        <f t="shared" si="118"/>
        <v/>
      </c>
      <c r="AQ308" s="117" t="str">
        <f t="shared" si="119"/>
        <v/>
      </c>
      <c r="AR308" s="133" t="str">
        <f t="shared" si="120"/>
        <v/>
      </c>
      <c r="AS308" s="69"/>
      <c r="AT308" s="69"/>
      <c r="AU308" s="69"/>
      <c r="AV308" s="65"/>
      <c r="AW308" s="65"/>
      <c r="AX308" s="65"/>
      <c r="AY308" s="65"/>
    </row>
    <row r="309" spans="1:51" x14ac:dyDescent="0.25">
      <c r="A309" s="2"/>
      <c r="B309" s="117">
        <v>161</v>
      </c>
      <c r="C309" s="55" t="s">
        <v>282</v>
      </c>
      <c r="D309" s="69">
        <v>29.5</v>
      </c>
      <c r="E309" s="69">
        <v>24.8</v>
      </c>
      <c r="F309" s="69">
        <v>3000</v>
      </c>
      <c r="G309" s="69">
        <v>9.27</v>
      </c>
      <c r="H309" s="69">
        <v>70</v>
      </c>
      <c r="I309" s="67">
        <v>1.5</v>
      </c>
      <c r="J309" s="85">
        <f t="shared" ref="J309:J335" si="134">(E309/10^4+izr)*eps</f>
        <v>16.112618687802698</v>
      </c>
      <c r="K309" s="85">
        <f t="shared" ref="K309:K335" si="135">J309+mft</f>
        <v>17.320793353366899</v>
      </c>
      <c r="L309" s="85">
        <f t="shared" ref="L309:L335" si="136">mft</f>
        <v>1.2081746655641992</v>
      </c>
      <c r="M309" s="85">
        <f t="shared" ref="M309:M335" si="137">J309+mft</f>
        <v>17.320793353366899</v>
      </c>
      <c r="N309" s="85">
        <f t="shared" ref="N309:N335" si="138">mfw+mft</f>
        <v>10.870648099498823</v>
      </c>
      <c r="O309" s="85">
        <f t="shared" ref="O309:O335" si="139">ABS(mfw-J309+mft)</f>
        <v>5.2419705883038752</v>
      </c>
      <c r="P309" s="85">
        <f t="shared" ref="P309:P335" si="140">J309+mft</f>
        <v>17.320793353366899</v>
      </c>
      <c r="Q309" s="85">
        <f t="shared" ref="Q309:Q335" si="141">mft</f>
        <v>1.2081746655641992</v>
      </c>
      <c r="R309" s="85">
        <f t="shared" ref="R309:R335" si="142">J309+mft</f>
        <v>17.320793353366899</v>
      </c>
      <c r="S309" s="69">
        <v>0</v>
      </c>
      <c r="T309" s="132">
        <f t="shared" ref="T309:T335" si="143">((K309^2*t.1+L309^2*t.2+M309^2*t.3+N309^2*t.4+O309^2*t.5+P309^2*t.6+Q309^2*t.7+R309^2*t.8)/tc)^0.5</f>
        <v>10.392138175245767</v>
      </c>
      <c r="U309" s="57">
        <f t="shared" si="121"/>
        <v>1</v>
      </c>
      <c r="V309" s="69">
        <f t="shared" ref="V309:V335" si="144">IF(nmax&lt;F309,1,0)</f>
        <v>1</v>
      </c>
      <c r="W309" s="69">
        <f t="shared" ref="W309:W335" si="145">IF(mop&lt;D309,1,0)</f>
        <v>1</v>
      </c>
      <c r="X309" s="67">
        <f t="shared" si="122"/>
        <v>1</v>
      </c>
      <c r="Y309" s="68">
        <f t="shared" si="123"/>
        <v>9.27</v>
      </c>
      <c r="Z309" s="68">
        <f t="shared" si="124"/>
        <v>0</v>
      </c>
      <c r="AA309" s="68">
        <f t="shared" si="125"/>
        <v>9999</v>
      </c>
      <c r="AB309" s="117" t="str">
        <f t="shared" si="126"/>
        <v/>
      </c>
      <c r="AC309" s="117" t="str">
        <f t="shared" si="130"/>
        <v/>
      </c>
      <c r="AD309" s="117" t="str">
        <f t="shared" si="131"/>
        <v/>
      </c>
      <c r="AE309" s="117" t="str">
        <f t="shared" si="132"/>
        <v/>
      </c>
      <c r="AF309" s="117" t="str">
        <f t="shared" si="133"/>
        <v/>
      </c>
      <c r="AG309" s="133" t="str">
        <f t="shared" si="133"/>
        <v/>
      </c>
      <c r="AH309" s="117" t="str">
        <f t="shared" si="127"/>
        <v/>
      </c>
      <c r="AI309" s="117" t="str">
        <f t="shared" si="113"/>
        <v/>
      </c>
      <c r="AJ309" s="117" t="str">
        <f t="shared" si="114"/>
        <v/>
      </c>
      <c r="AK309" s="117" t="str">
        <f t="shared" si="115"/>
        <v/>
      </c>
      <c r="AL309" s="117" t="str">
        <f t="shared" si="116"/>
        <v/>
      </c>
      <c r="AM309" s="117" t="str">
        <f t="shared" si="128"/>
        <v/>
      </c>
      <c r="AN309" s="117" t="str">
        <f t="shared" si="129"/>
        <v/>
      </c>
      <c r="AO309" s="117" t="str">
        <f t="shared" si="117"/>
        <v/>
      </c>
      <c r="AP309" s="117" t="str">
        <f t="shared" si="118"/>
        <v/>
      </c>
      <c r="AQ309" s="117" t="str">
        <f t="shared" si="119"/>
        <v/>
      </c>
      <c r="AR309" s="133" t="str">
        <f t="shared" si="120"/>
        <v/>
      </c>
      <c r="AS309" s="69"/>
      <c r="AT309" s="69"/>
      <c r="AU309" s="69"/>
      <c r="AV309" s="65"/>
      <c r="AW309" s="65"/>
      <c r="AX309" s="65"/>
      <c r="AY309" s="65"/>
    </row>
    <row r="310" spans="1:51" x14ac:dyDescent="0.25">
      <c r="A310" s="2"/>
      <c r="B310" s="117">
        <v>162</v>
      </c>
      <c r="C310" s="55" t="s">
        <v>283</v>
      </c>
      <c r="D310" s="69">
        <v>61</v>
      </c>
      <c r="E310" s="69">
        <v>248</v>
      </c>
      <c r="F310" s="69">
        <v>1500</v>
      </c>
      <c r="G310" s="69">
        <v>9.58</v>
      </c>
      <c r="H310" s="69">
        <v>280</v>
      </c>
      <c r="I310" s="67">
        <v>95</v>
      </c>
      <c r="J310" s="85">
        <f t="shared" si="134"/>
        <v>75.276662336532482</v>
      </c>
      <c r="K310" s="85">
        <f t="shared" si="135"/>
        <v>76.484837002096683</v>
      </c>
      <c r="L310" s="85">
        <f t="shared" si="136"/>
        <v>1.2081746655641992</v>
      </c>
      <c r="M310" s="85">
        <f t="shared" si="137"/>
        <v>76.484837002096683</v>
      </c>
      <c r="N310" s="85">
        <f t="shared" si="138"/>
        <v>10.870648099498823</v>
      </c>
      <c r="O310" s="85">
        <f t="shared" si="139"/>
        <v>64.406014237033659</v>
      </c>
      <c r="P310" s="85">
        <f t="shared" si="140"/>
        <v>76.484837002096683</v>
      </c>
      <c r="Q310" s="85">
        <f t="shared" si="141"/>
        <v>1.2081746655641992</v>
      </c>
      <c r="R310" s="85">
        <f t="shared" si="142"/>
        <v>76.484837002096683</v>
      </c>
      <c r="S310" s="69">
        <v>0</v>
      </c>
      <c r="T310" s="132">
        <f t="shared" si="143"/>
        <v>17.829886619221725</v>
      </c>
      <c r="U310" s="57">
        <f t="shared" si="121"/>
        <v>1</v>
      </c>
      <c r="V310" s="69">
        <f t="shared" si="144"/>
        <v>0</v>
      </c>
      <c r="W310" s="69">
        <f t="shared" si="145"/>
        <v>1</v>
      </c>
      <c r="X310" s="67">
        <f t="shared" si="122"/>
        <v>1</v>
      </c>
      <c r="Y310" s="68">
        <f t="shared" si="123"/>
        <v>9999</v>
      </c>
      <c r="Z310" s="68">
        <f t="shared" si="124"/>
        <v>0</v>
      </c>
      <c r="AA310" s="68">
        <f t="shared" si="125"/>
        <v>9999</v>
      </c>
      <c r="AB310" s="117" t="str">
        <f t="shared" si="126"/>
        <v/>
      </c>
      <c r="AC310" s="117" t="str">
        <f t="shared" si="130"/>
        <v/>
      </c>
      <c r="AD310" s="117" t="str">
        <f t="shared" si="131"/>
        <v/>
      </c>
      <c r="AE310" s="117" t="str">
        <f t="shared" si="132"/>
        <v/>
      </c>
      <c r="AF310" s="117" t="str">
        <f t="shared" si="133"/>
        <v/>
      </c>
      <c r="AG310" s="133" t="str">
        <f t="shared" si="133"/>
        <v/>
      </c>
      <c r="AH310" s="117" t="str">
        <f t="shared" si="127"/>
        <v/>
      </c>
      <c r="AI310" s="117" t="str">
        <f t="shared" si="113"/>
        <v/>
      </c>
      <c r="AJ310" s="117" t="str">
        <f t="shared" si="114"/>
        <v/>
      </c>
      <c r="AK310" s="117" t="str">
        <f t="shared" si="115"/>
        <v/>
      </c>
      <c r="AL310" s="117" t="str">
        <f t="shared" si="116"/>
        <v/>
      </c>
      <c r="AM310" s="117" t="str">
        <f t="shared" si="128"/>
        <v/>
      </c>
      <c r="AN310" s="117" t="str">
        <f t="shared" si="129"/>
        <v/>
      </c>
      <c r="AO310" s="117" t="str">
        <f t="shared" si="117"/>
        <v/>
      </c>
      <c r="AP310" s="117" t="str">
        <f t="shared" si="118"/>
        <v/>
      </c>
      <c r="AQ310" s="117" t="str">
        <f t="shared" si="119"/>
        <v/>
      </c>
      <c r="AR310" s="133" t="str">
        <f t="shared" si="120"/>
        <v/>
      </c>
      <c r="AS310" s="69"/>
      <c r="AT310" s="69"/>
      <c r="AU310" s="69"/>
      <c r="AV310" s="65"/>
      <c r="AW310" s="65"/>
      <c r="AX310" s="65"/>
      <c r="AY310" s="65"/>
    </row>
    <row r="311" spans="1:51" x14ac:dyDescent="0.25">
      <c r="A311" s="2"/>
      <c r="B311" s="117">
        <v>163</v>
      </c>
      <c r="C311" s="55" t="s">
        <v>284</v>
      </c>
      <c r="D311" s="69">
        <v>21</v>
      </c>
      <c r="E311" s="69">
        <v>45</v>
      </c>
      <c r="F311" s="69">
        <v>4500</v>
      </c>
      <c r="G311" s="69">
        <v>9.9</v>
      </c>
      <c r="H311" s="69">
        <v>81</v>
      </c>
      <c r="I311" s="67">
        <v>35</v>
      </c>
      <c r="J311" s="85">
        <f t="shared" si="134"/>
        <v>21.467070666764801</v>
      </c>
      <c r="K311" s="85">
        <f t="shared" si="135"/>
        <v>22.675245332329002</v>
      </c>
      <c r="L311" s="85">
        <f t="shared" si="136"/>
        <v>1.2081746655641992</v>
      </c>
      <c r="M311" s="85">
        <f t="shared" si="137"/>
        <v>22.675245332329002</v>
      </c>
      <c r="N311" s="85">
        <f t="shared" si="138"/>
        <v>10.870648099498823</v>
      </c>
      <c r="O311" s="85">
        <f t="shared" si="139"/>
        <v>10.596422567265979</v>
      </c>
      <c r="P311" s="85">
        <f t="shared" si="140"/>
        <v>22.675245332329002</v>
      </c>
      <c r="Q311" s="85">
        <f t="shared" si="141"/>
        <v>1.2081746655641992</v>
      </c>
      <c r="R311" s="85">
        <f t="shared" si="142"/>
        <v>22.675245332329002</v>
      </c>
      <c r="S311" s="69">
        <v>0</v>
      </c>
      <c r="T311" s="132">
        <f t="shared" si="143"/>
        <v>10.774394198003639</v>
      </c>
      <c r="U311" s="57">
        <f t="shared" si="121"/>
        <v>1</v>
      </c>
      <c r="V311" s="69">
        <f t="shared" si="144"/>
        <v>1</v>
      </c>
      <c r="W311" s="69">
        <f t="shared" si="145"/>
        <v>1</v>
      </c>
      <c r="X311" s="67">
        <f t="shared" si="122"/>
        <v>1</v>
      </c>
      <c r="Y311" s="68">
        <f t="shared" si="123"/>
        <v>9.9</v>
      </c>
      <c r="Z311" s="68">
        <f t="shared" si="124"/>
        <v>0</v>
      </c>
      <c r="AA311" s="68">
        <f t="shared" si="125"/>
        <v>9999</v>
      </c>
      <c r="AB311" s="117" t="str">
        <f t="shared" si="126"/>
        <v/>
      </c>
      <c r="AC311" s="117" t="str">
        <f t="shared" si="130"/>
        <v/>
      </c>
      <c r="AD311" s="117" t="str">
        <f t="shared" si="131"/>
        <v/>
      </c>
      <c r="AE311" s="117" t="str">
        <f t="shared" si="132"/>
        <v/>
      </c>
      <c r="AF311" s="117" t="str">
        <f t="shared" si="133"/>
        <v/>
      </c>
      <c r="AG311" s="133" t="str">
        <f t="shared" si="133"/>
        <v/>
      </c>
      <c r="AH311" s="117" t="str">
        <f t="shared" si="127"/>
        <v/>
      </c>
      <c r="AI311" s="117" t="str">
        <f t="shared" si="113"/>
        <v/>
      </c>
      <c r="AJ311" s="117" t="str">
        <f t="shared" si="114"/>
        <v/>
      </c>
      <c r="AK311" s="117" t="str">
        <f t="shared" si="115"/>
        <v/>
      </c>
      <c r="AL311" s="117" t="str">
        <f t="shared" si="116"/>
        <v/>
      </c>
      <c r="AM311" s="117" t="str">
        <f t="shared" si="128"/>
        <v/>
      </c>
      <c r="AN311" s="117" t="str">
        <f t="shared" si="129"/>
        <v/>
      </c>
      <c r="AO311" s="117" t="str">
        <f t="shared" si="117"/>
        <v/>
      </c>
      <c r="AP311" s="117" t="str">
        <f t="shared" si="118"/>
        <v/>
      </c>
      <c r="AQ311" s="117" t="str">
        <f t="shared" si="119"/>
        <v/>
      </c>
      <c r="AR311" s="133" t="str">
        <f t="shared" si="120"/>
        <v/>
      </c>
      <c r="AS311" s="69"/>
      <c r="AT311" s="69"/>
      <c r="AU311" s="69"/>
      <c r="AV311" s="65"/>
      <c r="AW311" s="65"/>
      <c r="AX311" s="65"/>
      <c r="AY311" s="65"/>
    </row>
    <row r="312" spans="1:51" x14ac:dyDescent="0.25">
      <c r="A312" s="2"/>
      <c r="B312" s="117">
        <v>164</v>
      </c>
      <c r="C312" s="55" t="s">
        <v>285</v>
      </c>
      <c r="D312" s="69">
        <v>49.5</v>
      </c>
      <c r="E312" s="69">
        <v>98.9</v>
      </c>
      <c r="F312" s="69">
        <v>2000</v>
      </c>
      <c r="G312" s="69">
        <v>10.4</v>
      </c>
      <c r="H312" s="69">
        <v>130</v>
      </c>
      <c r="I312" s="67">
        <v>1.5</v>
      </c>
      <c r="J312" s="85">
        <f t="shared" si="134"/>
        <v>35.754445006668632</v>
      </c>
      <c r="K312" s="85">
        <f t="shared" si="135"/>
        <v>36.962619672232833</v>
      </c>
      <c r="L312" s="85">
        <f t="shared" si="136"/>
        <v>1.2081746655641992</v>
      </c>
      <c r="M312" s="85">
        <f t="shared" si="137"/>
        <v>36.962619672232833</v>
      </c>
      <c r="N312" s="85">
        <f t="shared" si="138"/>
        <v>10.870648099498823</v>
      </c>
      <c r="O312" s="85">
        <f t="shared" si="139"/>
        <v>24.88379690716981</v>
      </c>
      <c r="P312" s="85">
        <f t="shared" si="140"/>
        <v>36.962619672232833</v>
      </c>
      <c r="Q312" s="85">
        <f t="shared" si="141"/>
        <v>1.2081746655641992</v>
      </c>
      <c r="R312" s="85">
        <f t="shared" si="142"/>
        <v>36.962619672232833</v>
      </c>
      <c r="S312" s="69">
        <v>0</v>
      </c>
      <c r="T312" s="132">
        <f t="shared" si="143"/>
        <v>12.177828883031662</v>
      </c>
      <c r="U312" s="57">
        <f t="shared" si="121"/>
        <v>1</v>
      </c>
      <c r="V312" s="69">
        <f t="shared" si="144"/>
        <v>0</v>
      </c>
      <c r="W312" s="69">
        <f t="shared" si="145"/>
        <v>1</v>
      </c>
      <c r="X312" s="67">
        <f t="shared" si="122"/>
        <v>1</v>
      </c>
      <c r="Y312" s="68">
        <f t="shared" si="123"/>
        <v>9999</v>
      </c>
      <c r="Z312" s="68">
        <f t="shared" si="124"/>
        <v>0</v>
      </c>
      <c r="AA312" s="68">
        <f t="shared" si="125"/>
        <v>9999</v>
      </c>
      <c r="AB312" s="117" t="str">
        <f t="shared" si="126"/>
        <v/>
      </c>
      <c r="AC312" s="117" t="str">
        <f t="shared" si="130"/>
        <v/>
      </c>
      <c r="AD312" s="117" t="str">
        <f t="shared" si="131"/>
        <v/>
      </c>
      <c r="AE312" s="117" t="str">
        <f t="shared" si="132"/>
        <v/>
      </c>
      <c r="AF312" s="117" t="str">
        <f t="shared" si="133"/>
        <v/>
      </c>
      <c r="AG312" s="133" t="str">
        <f t="shared" si="133"/>
        <v/>
      </c>
      <c r="AH312" s="117" t="str">
        <f t="shared" si="127"/>
        <v/>
      </c>
      <c r="AI312" s="117" t="str">
        <f t="shared" si="113"/>
        <v/>
      </c>
      <c r="AJ312" s="117" t="str">
        <f t="shared" si="114"/>
        <v/>
      </c>
      <c r="AK312" s="117" t="str">
        <f t="shared" si="115"/>
        <v/>
      </c>
      <c r="AL312" s="117" t="str">
        <f t="shared" si="116"/>
        <v/>
      </c>
      <c r="AM312" s="117" t="str">
        <f t="shared" si="128"/>
        <v/>
      </c>
      <c r="AN312" s="117" t="str">
        <f t="shared" si="129"/>
        <v/>
      </c>
      <c r="AO312" s="117" t="str">
        <f t="shared" si="117"/>
        <v/>
      </c>
      <c r="AP312" s="117" t="str">
        <f t="shared" si="118"/>
        <v/>
      </c>
      <c r="AQ312" s="117" t="str">
        <f t="shared" si="119"/>
        <v/>
      </c>
      <c r="AR312" s="133" t="str">
        <f t="shared" si="120"/>
        <v/>
      </c>
      <c r="AS312" s="69"/>
      <c r="AT312" s="69"/>
      <c r="AU312" s="69"/>
      <c r="AV312" s="65"/>
      <c r="AW312" s="65"/>
      <c r="AX312" s="65"/>
      <c r="AY312" s="65"/>
    </row>
    <row r="313" spans="1:51" x14ac:dyDescent="0.25">
      <c r="A313" s="2"/>
      <c r="B313" s="117">
        <v>165</v>
      </c>
      <c r="C313" s="55" t="s">
        <v>286</v>
      </c>
      <c r="D313" s="69">
        <v>33</v>
      </c>
      <c r="E313" s="69">
        <v>27.4</v>
      </c>
      <c r="F313" s="69">
        <v>3000</v>
      </c>
      <c r="G313" s="69">
        <v>10.4</v>
      </c>
      <c r="H313" s="69">
        <v>150</v>
      </c>
      <c r="I313" s="67">
        <v>25</v>
      </c>
      <c r="J313" s="85">
        <f t="shared" si="134"/>
        <v>16.801805576183959</v>
      </c>
      <c r="K313" s="85">
        <f t="shared" si="135"/>
        <v>18.00998024174816</v>
      </c>
      <c r="L313" s="85">
        <f t="shared" si="136"/>
        <v>1.2081746655641992</v>
      </c>
      <c r="M313" s="85">
        <f t="shared" si="137"/>
        <v>18.00998024174816</v>
      </c>
      <c r="N313" s="85">
        <f t="shared" si="138"/>
        <v>10.870648099498823</v>
      </c>
      <c r="O313" s="85">
        <f t="shared" si="139"/>
        <v>5.9311574766851365</v>
      </c>
      <c r="P313" s="85">
        <f t="shared" si="140"/>
        <v>18.00998024174816</v>
      </c>
      <c r="Q313" s="85">
        <f t="shared" si="141"/>
        <v>1.2081746655641992</v>
      </c>
      <c r="R313" s="85">
        <f t="shared" si="142"/>
        <v>18.00998024174816</v>
      </c>
      <c r="S313" s="69">
        <v>0</v>
      </c>
      <c r="T313" s="132">
        <f t="shared" si="143"/>
        <v>10.436294928949193</v>
      </c>
      <c r="U313" s="57">
        <f t="shared" si="121"/>
        <v>1</v>
      </c>
      <c r="V313" s="69">
        <f t="shared" si="144"/>
        <v>1</v>
      </c>
      <c r="W313" s="69">
        <f t="shared" si="145"/>
        <v>1</v>
      </c>
      <c r="X313" s="67">
        <f t="shared" si="122"/>
        <v>1</v>
      </c>
      <c r="Y313" s="68">
        <f t="shared" si="123"/>
        <v>10.4</v>
      </c>
      <c r="Z313" s="68">
        <f t="shared" si="124"/>
        <v>0</v>
      </c>
      <c r="AA313" s="68">
        <f t="shared" si="125"/>
        <v>9999</v>
      </c>
      <c r="AB313" s="117" t="str">
        <f t="shared" si="126"/>
        <v/>
      </c>
      <c r="AC313" s="117" t="str">
        <f t="shared" si="130"/>
        <v/>
      </c>
      <c r="AD313" s="117" t="str">
        <f t="shared" si="131"/>
        <v/>
      </c>
      <c r="AE313" s="117" t="str">
        <f t="shared" si="132"/>
        <v/>
      </c>
      <c r="AF313" s="117" t="str">
        <f t="shared" si="133"/>
        <v/>
      </c>
      <c r="AG313" s="133" t="str">
        <f t="shared" si="133"/>
        <v/>
      </c>
      <c r="AH313" s="117" t="str">
        <f t="shared" si="127"/>
        <v/>
      </c>
      <c r="AI313" s="117" t="str">
        <f t="shared" si="113"/>
        <v/>
      </c>
      <c r="AJ313" s="117" t="str">
        <f t="shared" si="114"/>
        <v/>
      </c>
      <c r="AK313" s="117" t="str">
        <f t="shared" si="115"/>
        <v/>
      </c>
      <c r="AL313" s="117" t="str">
        <f t="shared" si="116"/>
        <v/>
      </c>
      <c r="AM313" s="117" t="str">
        <f t="shared" si="128"/>
        <v/>
      </c>
      <c r="AN313" s="117" t="str">
        <f t="shared" si="129"/>
        <v/>
      </c>
      <c r="AO313" s="117" t="str">
        <f t="shared" si="117"/>
        <v/>
      </c>
      <c r="AP313" s="117" t="str">
        <f t="shared" si="118"/>
        <v/>
      </c>
      <c r="AQ313" s="117" t="str">
        <f t="shared" si="119"/>
        <v/>
      </c>
      <c r="AR313" s="133" t="str">
        <f t="shared" si="120"/>
        <v/>
      </c>
      <c r="AS313" s="69"/>
      <c r="AT313" s="69"/>
      <c r="AU313" s="69"/>
      <c r="AV313" s="65"/>
      <c r="AW313" s="65"/>
      <c r="AX313" s="65"/>
      <c r="AY313" s="65"/>
    </row>
    <row r="314" spans="1:51" x14ac:dyDescent="0.25">
      <c r="A314" s="2"/>
      <c r="B314" s="117">
        <v>166</v>
      </c>
      <c r="C314" s="55" t="s">
        <v>287</v>
      </c>
      <c r="D314" s="69">
        <v>22</v>
      </c>
      <c r="E314" s="69">
        <v>8.3000000000000007</v>
      </c>
      <c r="F314" s="69">
        <v>4500</v>
      </c>
      <c r="G314" s="69">
        <v>10.4</v>
      </c>
      <c r="H314" s="69">
        <v>60</v>
      </c>
      <c r="I314" s="67">
        <v>11</v>
      </c>
      <c r="J314" s="85">
        <f t="shared" si="134"/>
        <v>11.73893266538316</v>
      </c>
      <c r="K314" s="85">
        <f t="shared" si="135"/>
        <v>12.947107330947359</v>
      </c>
      <c r="L314" s="85">
        <f t="shared" si="136"/>
        <v>1.2081746655641992</v>
      </c>
      <c r="M314" s="85">
        <f t="shared" si="137"/>
        <v>12.947107330947359</v>
      </c>
      <c r="N314" s="85">
        <f t="shared" si="138"/>
        <v>10.870648099498823</v>
      </c>
      <c r="O314" s="85">
        <f t="shared" si="139"/>
        <v>0.86828456588433744</v>
      </c>
      <c r="P314" s="85">
        <f t="shared" si="140"/>
        <v>12.947107330947359</v>
      </c>
      <c r="Q314" s="85">
        <f t="shared" si="141"/>
        <v>1.2081746655641992</v>
      </c>
      <c r="R314" s="85">
        <f t="shared" si="142"/>
        <v>12.947107330947359</v>
      </c>
      <c r="S314" s="69">
        <v>0</v>
      </c>
      <c r="T314" s="132">
        <f t="shared" si="143"/>
        <v>10.148795813370945</v>
      </c>
      <c r="U314" s="57">
        <f t="shared" si="121"/>
        <v>1</v>
      </c>
      <c r="V314" s="69">
        <f t="shared" si="144"/>
        <v>1</v>
      </c>
      <c r="W314" s="69">
        <f t="shared" si="145"/>
        <v>1</v>
      </c>
      <c r="X314" s="67">
        <f t="shared" si="122"/>
        <v>1</v>
      </c>
      <c r="Y314" s="68">
        <f t="shared" si="123"/>
        <v>10.4</v>
      </c>
      <c r="Z314" s="68">
        <f t="shared" si="124"/>
        <v>0</v>
      </c>
      <c r="AA314" s="68">
        <f t="shared" si="125"/>
        <v>9999</v>
      </c>
      <c r="AB314" s="117" t="str">
        <f t="shared" si="126"/>
        <v/>
      </c>
      <c r="AC314" s="117" t="str">
        <f t="shared" si="130"/>
        <v/>
      </c>
      <c r="AD314" s="117" t="str">
        <f t="shared" si="131"/>
        <v/>
      </c>
      <c r="AE314" s="117" t="str">
        <f t="shared" si="132"/>
        <v/>
      </c>
      <c r="AF314" s="117" t="str">
        <f t="shared" si="133"/>
        <v/>
      </c>
      <c r="AG314" s="133" t="str">
        <f t="shared" si="133"/>
        <v/>
      </c>
      <c r="AH314" s="117" t="str">
        <f t="shared" si="127"/>
        <v/>
      </c>
      <c r="AI314" s="117" t="str">
        <f t="shared" si="113"/>
        <v/>
      </c>
      <c r="AJ314" s="117" t="str">
        <f t="shared" si="114"/>
        <v/>
      </c>
      <c r="AK314" s="117" t="str">
        <f t="shared" si="115"/>
        <v/>
      </c>
      <c r="AL314" s="117" t="str">
        <f t="shared" si="116"/>
        <v/>
      </c>
      <c r="AM314" s="117" t="str">
        <f t="shared" si="128"/>
        <v/>
      </c>
      <c r="AN314" s="117" t="str">
        <f t="shared" si="129"/>
        <v/>
      </c>
      <c r="AO314" s="117" t="str">
        <f t="shared" si="117"/>
        <v/>
      </c>
      <c r="AP314" s="117" t="str">
        <f t="shared" si="118"/>
        <v/>
      </c>
      <c r="AQ314" s="117" t="str">
        <f t="shared" si="119"/>
        <v/>
      </c>
      <c r="AR314" s="133" t="str">
        <f t="shared" si="120"/>
        <v/>
      </c>
      <c r="AS314" s="69"/>
      <c r="AT314" s="69"/>
      <c r="AU314" s="69"/>
      <c r="AV314" s="65"/>
      <c r="AW314" s="65"/>
      <c r="AX314" s="65"/>
      <c r="AY314" s="65"/>
    </row>
    <row r="315" spans="1:51" x14ac:dyDescent="0.25">
      <c r="A315" s="2"/>
      <c r="B315" s="117">
        <v>167</v>
      </c>
      <c r="C315" s="55" t="s">
        <v>288</v>
      </c>
      <c r="D315" s="69">
        <v>50</v>
      </c>
      <c r="E315" s="69">
        <v>248</v>
      </c>
      <c r="F315" s="69">
        <v>2000</v>
      </c>
      <c r="G315" s="69">
        <v>10.5</v>
      </c>
      <c r="H315" s="69">
        <v>280</v>
      </c>
      <c r="I315" s="67">
        <v>95</v>
      </c>
      <c r="J315" s="85">
        <f t="shared" si="134"/>
        <v>75.276662336532482</v>
      </c>
      <c r="K315" s="85">
        <f t="shared" si="135"/>
        <v>76.484837002096683</v>
      </c>
      <c r="L315" s="85">
        <f t="shared" si="136"/>
        <v>1.2081746655641992</v>
      </c>
      <c r="M315" s="85">
        <f t="shared" si="137"/>
        <v>76.484837002096683</v>
      </c>
      <c r="N315" s="85">
        <f t="shared" si="138"/>
        <v>10.870648099498823</v>
      </c>
      <c r="O315" s="85">
        <f t="shared" si="139"/>
        <v>64.406014237033659</v>
      </c>
      <c r="P315" s="85">
        <f t="shared" si="140"/>
        <v>76.484837002096683</v>
      </c>
      <c r="Q315" s="85">
        <f t="shared" si="141"/>
        <v>1.2081746655641992</v>
      </c>
      <c r="R315" s="85">
        <f t="shared" si="142"/>
        <v>76.484837002096683</v>
      </c>
      <c r="S315" s="69">
        <v>0</v>
      </c>
      <c r="T315" s="132">
        <f t="shared" si="143"/>
        <v>17.829886619221725</v>
      </c>
      <c r="U315" s="57">
        <f t="shared" si="121"/>
        <v>1</v>
      </c>
      <c r="V315" s="69">
        <f t="shared" si="144"/>
        <v>0</v>
      </c>
      <c r="W315" s="69">
        <f t="shared" si="145"/>
        <v>1</v>
      </c>
      <c r="X315" s="67">
        <f t="shared" si="122"/>
        <v>1</v>
      </c>
      <c r="Y315" s="68">
        <f t="shared" si="123"/>
        <v>9999</v>
      </c>
      <c r="Z315" s="68">
        <f t="shared" si="124"/>
        <v>0</v>
      </c>
      <c r="AA315" s="68">
        <f t="shared" si="125"/>
        <v>9999</v>
      </c>
      <c r="AB315" s="117" t="str">
        <f t="shared" si="126"/>
        <v/>
      </c>
      <c r="AC315" s="117" t="str">
        <f t="shared" si="130"/>
        <v/>
      </c>
      <c r="AD315" s="117" t="str">
        <f t="shared" si="131"/>
        <v/>
      </c>
      <c r="AE315" s="117" t="str">
        <f t="shared" si="132"/>
        <v/>
      </c>
      <c r="AF315" s="117" t="str">
        <f t="shared" si="133"/>
        <v/>
      </c>
      <c r="AG315" s="133" t="str">
        <f t="shared" si="133"/>
        <v/>
      </c>
      <c r="AH315" s="117" t="str">
        <f t="shared" si="127"/>
        <v/>
      </c>
      <c r="AI315" s="117" t="str">
        <f t="shared" si="113"/>
        <v/>
      </c>
      <c r="AJ315" s="117" t="str">
        <f t="shared" si="114"/>
        <v/>
      </c>
      <c r="AK315" s="117" t="str">
        <f t="shared" si="115"/>
        <v/>
      </c>
      <c r="AL315" s="117" t="str">
        <f t="shared" si="116"/>
        <v/>
      </c>
      <c r="AM315" s="117" t="str">
        <f t="shared" si="128"/>
        <v/>
      </c>
      <c r="AN315" s="117" t="str">
        <f t="shared" si="129"/>
        <v/>
      </c>
      <c r="AO315" s="117" t="str">
        <f t="shared" si="117"/>
        <v/>
      </c>
      <c r="AP315" s="117" t="str">
        <f t="shared" si="118"/>
        <v/>
      </c>
      <c r="AQ315" s="117" t="str">
        <f t="shared" si="119"/>
        <v/>
      </c>
      <c r="AR315" s="133" t="str">
        <f t="shared" si="120"/>
        <v/>
      </c>
      <c r="AS315" s="69"/>
      <c r="AT315" s="69"/>
      <c r="AU315" s="69"/>
      <c r="AV315" s="65"/>
      <c r="AW315" s="65"/>
      <c r="AX315" s="65"/>
      <c r="AY315" s="65"/>
    </row>
    <row r="316" spans="1:51" x14ac:dyDescent="0.25">
      <c r="A316" s="2"/>
      <c r="B316" s="117">
        <v>168</v>
      </c>
      <c r="C316" s="55" t="s">
        <v>289</v>
      </c>
      <c r="D316" s="69">
        <v>50</v>
      </c>
      <c r="E316" s="69">
        <v>67.8</v>
      </c>
      <c r="F316" s="69">
        <v>2000</v>
      </c>
      <c r="G316" s="69">
        <v>10.5</v>
      </c>
      <c r="H316" s="69">
        <v>125</v>
      </c>
      <c r="I316" s="67">
        <v>1.5</v>
      </c>
      <c r="J316" s="85">
        <f t="shared" si="134"/>
        <v>27.510709534108166</v>
      </c>
      <c r="K316" s="85">
        <f t="shared" si="135"/>
        <v>28.718884199672367</v>
      </c>
      <c r="L316" s="85">
        <f t="shared" si="136"/>
        <v>1.2081746655641992</v>
      </c>
      <c r="M316" s="85">
        <f t="shared" si="137"/>
        <v>28.718884199672367</v>
      </c>
      <c r="N316" s="85">
        <f t="shared" si="138"/>
        <v>10.870648099498823</v>
      </c>
      <c r="O316" s="85">
        <f t="shared" si="139"/>
        <v>16.640061434609343</v>
      </c>
      <c r="P316" s="85">
        <f t="shared" si="140"/>
        <v>28.718884199672367</v>
      </c>
      <c r="Q316" s="85">
        <f t="shared" si="141"/>
        <v>1.2081746655641992</v>
      </c>
      <c r="R316" s="85">
        <f t="shared" si="142"/>
        <v>28.718884199672367</v>
      </c>
      <c r="S316" s="69">
        <v>0</v>
      </c>
      <c r="T316" s="132">
        <f t="shared" si="143"/>
        <v>11.306083239147233</v>
      </c>
      <c r="U316" s="57">
        <f t="shared" si="121"/>
        <v>1</v>
      </c>
      <c r="V316" s="69">
        <f t="shared" si="144"/>
        <v>0</v>
      </c>
      <c r="W316" s="69">
        <f t="shared" si="145"/>
        <v>1</v>
      </c>
      <c r="X316" s="67">
        <f t="shared" si="122"/>
        <v>1</v>
      </c>
      <c r="Y316" s="68">
        <f t="shared" si="123"/>
        <v>9999</v>
      </c>
      <c r="Z316" s="68">
        <f t="shared" si="124"/>
        <v>0</v>
      </c>
      <c r="AA316" s="68">
        <f t="shared" si="125"/>
        <v>9999</v>
      </c>
      <c r="AB316" s="117" t="str">
        <f t="shared" si="126"/>
        <v/>
      </c>
      <c r="AC316" s="117" t="str">
        <f t="shared" si="130"/>
        <v/>
      </c>
      <c r="AD316" s="117" t="str">
        <f t="shared" si="131"/>
        <v/>
      </c>
      <c r="AE316" s="117" t="str">
        <f t="shared" si="132"/>
        <v/>
      </c>
      <c r="AF316" s="117" t="str">
        <f t="shared" si="133"/>
        <v/>
      </c>
      <c r="AG316" s="133" t="str">
        <f t="shared" si="133"/>
        <v/>
      </c>
      <c r="AH316" s="117" t="str">
        <f t="shared" si="127"/>
        <v/>
      </c>
      <c r="AI316" s="117" t="str">
        <f t="shared" si="113"/>
        <v/>
      </c>
      <c r="AJ316" s="117" t="str">
        <f t="shared" si="114"/>
        <v/>
      </c>
      <c r="AK316" s="117" t="str">
        <f t="shared" si="115"/>
        <v/>
      </c>
      <c r="AL316" s="117" t="str">
        <f t="shared" si="116"/>
        <v/>
      </c>
      <c r="AM316" s="117" t="str">
        <f t="shared" si="128"/>
        <v/>
      </c>
      <c r="AN316" s="117" t="str">
        <f t="shared" si="129"/>
        <v/>
      </c>
      <c r="AO316" s="117" t="str">
        <f t="shared" si="117"/>
        <v/>
      </c>
      <c r="AP316" s="117" t="str">
        <f t="shared" si="118"/>
        <v/>
      </c>
      <c r="AQ316" s="117" t="str">
        <f t="shared" si="119"/>
        <v/>
      </c>
      <c r="AR316" s="133" t="str">
        <f t="shared" si="120"/>
        <v/>
      </c>
      <c r="AS316" s="69"/>
      <c r="AT316" s="69"/>
      <c r="AU316" s="69"/>
      <c r="AV316" s="65"/>
      <c r="AW316" s="65"/>
      <c r="AX316" s="65"/>
      <c r="AY316" s="65"/>
    </row>
    <row r="317" spans="1:51" x14ac:dyDescent="0.25">
      <c r="A317" s="2"/>
      <c r="B317" s="117">
        <v>169</v>
      </c>
      <c r="C317" s="55" t="s">
        <v>290</v>
      </c>
      <c r="D317" s="69">
        <v>23</v>
      </c>
      <c r="E317" s="69">
        <v>27.4</v>
      </c>
      <c r="F317" s="69">
        <v>4500</v>
      </c>
      <c r="G317" s="69">
        <v>10.8</v>
      </c>
      <c r="H317" s="69">
        <v>150</v>
      </c>
      <c r="I317" s="67">
        <v>25</v>
      </c>
      <c r="J317" s="85">
        <f t="shared" si="134"/>
        <v>16.801805576183959</v>
      </c>
      <c r="K317" s="85">
        <f t="shared" si="135"/>
        <v>18.00998024174816</v>
      </c>
      <c r="L317" s="85">
        <f t="shared" si="136"/>
        <v>1.2081746655641992</v>
      </c>
      <c r="M317" s="85">
        <f t="shared" si="137"/>
        <v>18.00998024174816</v>
      </c>
      <c r="N317" s="85">
        <f t="shared" si="138"/>
        <v>10.870648099498823</v>
      </c>
      <c r="O317" s="85">
        <f t="shared" si="139"/>
        <v>5.9311574766851365</v>
      </c>
      <c r="P317" s="85">
        <f t="shared" si="140"/>
        <v>18.00998024174816</v>
      </c>
      <c r="Q317" s="85">
        <f t="shared" si="141"/>
        <v>1.2081746655641992</v>
      </c>
      <c r="R317" s="85">
        <f t="shared" si="142"/>
        <v>18.00998024174816</v>
      </c>
      <c r="S317" s="69">
        <v>0</v>
      </c>
      <c r="T317" s="132">
        <f t="shared" si="143"/>
        <v>10.436294928949193</v>
      </c>
      <c r="U317" s="57">
        <f t="shared" si="121"/>
        <v>1</v>
      </c>
      <c r="V317" s="69">
        <f t="shared" si="144"/>
        <v>1</v>
      </c>
      <c r="W317" s="69">
        <f t="shared" si="145"/>
        <v>1</v>
      </c>
      <c r="X317" s="67">
        <f t="shared" si="122"/>
        <v>1</v>
      </c>
      <c r="Y317" s="68">
        <f t="shared" si="123"/>
        <v>10.8</v>
      </c>
      <c r="Z317" s="68">
        <f t="shared" si="124"/>
        <v>0</v>
      </c>
      <c r="AA317" s="68">
        <f t="shared" si="125"/>
        <v>9999</v>
      </c>
      <c r="AB317" s="117" t="str">
        <f t="shared" si="126"/>
        <v/>
      </c>
      <c r="AC317" s="117" t="str">
        <f t="shared" si="130"/>
        <v/>
      </c>
      <c r="AD317" s="117" t="str">
        <f t="shared" si="131"/>
        <v/>
      </c>
      <c r="AE317" s="117" t="str">
        <f t="shared" si="132"/>
        <v/>
      </c>
      <c r="AF317" s="117" t="str">
        <f t="shared" si="133"/>
        <v/>
      </c>
      <c r="AG317" s="133" t="str">
        <f t="shared" si="133"/>
        <v/>
      </c>
      <c r="AH317" s="117" t="str">
        <f t="shared" si="127"/>
        <v/>
      </c>
      <c r="AI317" s="117" t="str">
        <f t="shared" si="113"/>
        <v/>
      </c>
      <c r="AJ317" s="117" t="str">
        <f t="shared" si="114"/>
        <v/>
      </c>
      <c r="AK317" s="117" t="str">
        <f t="shared" si="115"/>
        <v/>
      </c>
      <c r="AL317" s="117" t="str">
        <f t="shared" si="116"/>
        <v/>
      </c>
      <c r="AM317" s="117" t="str">
        <f t="shared" si="128"/>
        <v/>
      </c>
      <c r="AN317" s="117" t="str">
        <f t="shared" si="129"/>
        <v/>
      </c>
      <c r="AO317" s="117" t="str">
        <f t="shared" si="117"/>
        <v/>
      </c>
      <c r="AP317" s="117" t="str">
        <f t="shared" si="118"/>
        <v/>
      </c>
      <c r="AQ317" s="117" t="str">
        <f t="shared" si="119"/>
        <v/>
      </c>
      <c r="AR317" s="133" t="str">
        <f t="shared" si="120"/>
        <v/>
      </c>
      <c r="AS317" s="69"/>
      <c r="AT317" s="69"/>
      <c r="AU317" s="69"/>
      <c r="AV317" s="65"/>
      <c r="AW317" s="65"/>
      <c r="AX317" s="65"/>
      <c r="AY317" s="65"/>
    </row>
    <row r="318" spans="1:51" x14ac:dyDescent="0.25">
      <c r="A318" s="2"/>
      <c r="B318" s="117">
        <v>170</v>
      </c>
      <c r="C318" s="55" t="s">
        <v>291</v>
      </c>
      <c r="D318" s="69">
        <v>35</v>
      </c>
      <c r="E318" s="69">
        <v>48.3</v>
      </c>
      <c r="F318" s="69">
        <v>3000</v>
      </c>
      <c r="G318" s="69">
        <v>11</v>
      </c>
      <c r="H318" s="69">
        <v>90</v>
      </c>
      <c r="I318" s="67">
        <v>1.5</v>
      </c>
      <c r="J318" s="85">
        <f t="shared" si="134"/>
        <v>22.341807871248712</v>
      </c>
      <c r="K318" s="85">
        <f t="shared" si="135"/>
        <v>23.549982536812912</v>
      </c>
      <c r="L318" s="85">
        <f t="shared" si="136"/>
        <v>1.2081746655641992</v>
      </c>
      <c r="M318" s="85">
        <f t="shared" si="137"/>
        <v>23.549982536812912</v>
      </c>
      <c r="N318" s="85">
        <f t="shared" si="138"/>
        <v>10.870648099498823</v>
      </c>
      <c r="O318" s="85">
        <f t="shared" si="139"/>
        <v>11.471159771749889</v>
      </c>
      <c r="P318" s="85">
        <f t="shared" si="140"/>
        <v>23.549982536812912</v>
      </c>
      <c r="Q318" s="85">
        <f t="shared" si="141"/>
        <v>1.2081746655641992</v>
      </c>
      <c r="R318" s="85">
        <f t="shared" si="142"/>
        <v>23.549982536812912</v>
      </c>
      <c r="S318" s="69">
        <v>0</v>
      </c>
      <c r="T318" s="132">
        <f t="shared" si="143"/>
        <v>10.845073842976156</v>
      </c>
      <c r="U318" s="57">
        <f t="shared" si="121"/>
        <v>1</v>
      </c>
      <c r="V318" s="69">
        <f t="shared" si="144"/>
        <v>1</v>
      </c>
      <c r="W318" s="69">
        <f t="shared" si="145"/>
        <v>1</v>
      </c>
      <c r="X318" s="67">
        <f t="shared" si="122"/>
        <v>1</v>
      </c>
      <c r="Y318" s="68">
        <f t="shared" si="123"/>
        <v>11</v>
      </c>
      <c r="Z318" s="68">
        <f t="shared" si="124"/>
        <v>0</v>
      </c>
      <c r="AA318" s="68">
        <f t="shared" si="125"/>
        <v>9999</v>
      </c>
      <c r="AB318" s="117" t="str">
        <f t="shared" si="126"/>
        <v/>
      </c>
      <c r="AC318" s="117" t="str">
        <f t="shared" si="130"/>
        <v/>
      </c>
      <c r="AD318" s="117" t="str">
        <f t="shared" si="131"/>
        <v/>
      </c>
      <c r="AE318" s="117" t="str">
        <f t="shared" si="132"/>
        <v/>
      </c>
      <c r="AF318" s="117" t="str">
        <f t="shared" si="133"/>
        <v/>
      </c>
      <c r="AG318" s="133" t="str">
        <f t="shared" si="133"/>
        <v/>
      </c>
      <c r="AH318" s="117" t="str">
        <f t="shared" si="127"/>
        <v/>
      </c>
      <c r="AI318" s="117" t="str">
        <f t="shared" si="113"/>
        <v/>
      </c>
      <c r="AJ318" s="117" t="str">
        <f t="shared" si="114"/>
        <v/>
      </c>
      <c r="AK318" s="117" t="str">
        <f t="shared" si="115"/>
        <v/>
      </c>
      <c r="AL318" s="117" t="str">
        <f t="shared" si="116"/>
        <v/>
      </c>
      <c r="AM318" s="117" t="str">
        <f t="shared" si="128"/>
        <v/>
      </c>
      <c r="AN318" s="117" t="str">
        <f t="shared" si="129"/>
        <v/>
      </c>
      <c r="AO318" s="117" t="str">
        <f t="shared" si="117"/>
        <v/>
      </c>
      <c r="AP318" s="117" t="str">
        <f t="shared" si="118"/>
        <v/>
      </c>
      <c r="AQ318" s="117" t="str">
        <f t="shared" si="119"/>
        <v/>
      </c>
      <c r="AR318" s="133" t="str">
        <f t="shared" si="120"/>
        <v/>
      </c>
      <c r="AS318" s="69"/>
      <c r="AT318" s="69"/>
      <c r="AU318" s="69"/>
      <c r="AV318" s="65"/>
      <c r="AW318" s="65"/>
      <c r="AX318" s="65"/>
      <c r="AY318" s="65"/>
    </row>
    <row r="319" spans="1:51" x14ac:dyDescent="0.25">
      <c r="A319" s="2"/>
      <c r="B319" s="117">
        <v>171</v>
      </c>
      <c r="C319" s="55" t="s">
        <v>292</v>
      </c>
      <c r="D319" s="69">
        <v>56</v>
      </c>
      <c r="E319" s="69">
        <v>178</v>
      </c>
      <c r="F319" s="69">
        <v>2000</v>
      </c>
      <c r="G319" s="69">
        <v>11.7</v>
      </c>
      <c r="H319" s="69">
        <v>200</v>
      </c>
      <c r="I319" s="67">
        <v>50</v>
      </c>
      <c r="J319" s="85">
        <f t="shared" si="134"/>
        <v>56.721630726267762</v>
      </c>
      <c r="K319" s="85">
        <f t="shared" si="135"/>
        <v>57.929805391831962</v>
      </c>
      <c r="L319" s="85">
        <f t="shared" si="136"/>
        <v>1.2081746655641992</v>
      </c>
      <c r="M319" s="85">
        <f t="shared" si="137"/>
        <v>57.929805391831962</v>
      </c>
      <c r="N319" s="85">
        <f t="shared" si="138"/>
        <v>10.870648099498823</v>
      </c>
      <c r="O319" s="85">
        <f t="shared" si="139"/>
        <v>45.850982626768939</v>
      </c>
      <c r="P319" s="85">
        <f t="shared" si="140"/>
        <v>57.929805391831962</v>
      </c>
      <c r="Q319" s="85">
        <f t="shared" si="141"/>
        <v>1.2081746655641992</v>
      </c>
      <c r="R319" s="85">
        <f t="shared" si="142"/>
        <v>57.929805391831962</v>
      </c>
      <c r="S319" s="69">
        <v>0</v>
      </c>
      <c r="T319" s="132">
        <f t="shared" si="143"/>
        <v>14.951642419690602</v>
      </c>
      <c r="U319" s="57">
        <f t="shared" si="121"/>
        <v>1</v>
      </c>
      <c r="V319" s="69">
        <f t="shared" si="144"/>
        <v>0</v>
      </c>
      <c r="W319" s="69">
        <f t="shared" si="145"/>
        <v>1</v>
      </c>
      <c r="X319" s="67">
        <f t="shared" si="122"/>
        <v>1</v>
      </c>
      <c r="Y319" s="68">
        <f t="shared" si="123"/>
        <v>9999</v>
      </c>
      <c r="Z319" s="68">
        <f t="shared" si="124"/>
        <v>0</v>
      </c>
      <c r="AA319" s="68">
        <f t="shared" si="125"/>
        <v>9999</v>
      </c>
      <c r="AB319" s="117" t="str">
        <f t="shared" si="126"/>
        <v/>
      </c>
      <c r="AC319" s="117" t="str">
        <f t="shared" si="130"/>
        <v/>
      </c>
      <c r="AD319" s="117" t="str">
        <f t="shared" si="131"/>
        <v/>
      </c>
      <c r="AE319" s="117" t="str">
        <f t="shared" si="132"/>
        <v/>
      </c>
      <c r="AF319" s="117" t="str">
        <f t="shared" si="133"/>
        <v/>
      </c>
      <c r="AG319" s="133" t="str">
        <f t="shared" si="133"/>
        <v/>
      </c>
      <c r="AH319" s="117" t="str">
        <f t="shared" si="127"/>
        <v/>
      </c>
      <c r="AI319" s="117" t="str">
        <f t="shared" si="113"/>
        <v/>
      </c>
      <c r="AJ319" s="117" t="str">
        <f t="shared" si="114"/>
        <v/>
      </c>
      <c r="AK319" s="117" t="str">
        <f t="shared" si="115"/>
        <v/>
      </c>
      <c r="AL319" s="117" t="str">
        <f t="shared" si="116"/>
        <v/>
      </c>
      <c r="AM319" s="117" t="str">
        <f t="shared" si="128"/>
        <v/>
      </c>
      <c r="AN319" s="117" t="str">
        <f t="shared" si="129"/>
        <v/>
      </c>
      <c r="AO319" s="117" t="str">
        <f t="shared" si="117"/>
        <v/>
      </c>
      <c r="AP319" s="117" t="str">
        <f t="shared" si="118"/>
        <v/>
      </c>
      <c r="AQ319" s="117" t="str">
        <f t="shared" si="119"/>
        <v/>
      </c>
      <c r="AR319" s="133" t="str">
        <f t="shared" si="120"/>
        <v/>
      </c>
      <c r="AS319" s="69"/>
      <c r="AT319" s="69"/>
      <c r="AU319" s="69"/>
      <c r="AV319" s="65"/>
      <c r="AW319" s="65"/>
      <c r="AX319" s="65"/>
      <c r="AY319" s="65"/>
    </row>
    <row r="320" spans="1:51" x14ac:dyDescent="0.25">
      <c r="A320" s="2"/>
      <c r="B320" s="117">
        <v>172</v>
      </c>
      <c r="C320" s="55" t="s">
        <v>293</v>
      </c>
      <c r="D320" s="69">
        <v>25</v>
      </c>
      <c r="E320" s="69">
        <v>64</v>
      </c>
      <c r="F320" s="69">
        <v>4500</v>
      </c>
      <c r="G320" s="69">
        <v>11.8</v>
      </c>
      <c r="H320" s="69">
        <v>120</v>
      </c>
      <c r="I320" s="67">
        <v>40</v>
      </c>
      <c r="J320" s="85">
        <f t="shared" si="134"/>
        <v>26.503436389550941</v>
      </c>
      <c r="K320" s="85">
        <f t="shared" si="135"/>
        <v>27.711611055115142</v>
      </c>
      <c r="L320" s="85">
        <f t="shared" si="136"/>
        <v>1.2081746655641992</v>
      </c>
      <c r="M320" s="85">
        <f t="shared" si="137"/>
        <v>27.711611055115142</v>
      </c>
      <c r="N320" s="85">
        <f t="shared" si="138"/>
        <v>10.870648099498823</v>
      </c>
      <c r="O320" s="85">
        <f t="shared" si="139"/>
        <v>15.632788290052121</v>
      </c>
      <c r="P320" s="85">
        <f t="shared" si="140"/>
        <v>27.711611055115142</v>
      </c>
      <c r="Q320" s="85">
        <f t="shared" si="141"/>
        <v>1.2081746655641992</v>
      </c>
      <c r="R320" s="85">
        <f t="shared" si="142"/>
        <v>27.711611055115142</v>
      </c>
      <c r="S320" s="69">
        <v>0</v>
      </c>
      <c r="T320" s="132">
        <f t="shared" si="143"/>
        <v>11.210657230699789</v>
      </c>
      <c r="U320" s="57">
        <f t="shared" si="121"/>
        <v>1</v>
      </c>
      <c r="V320" s="69">
        <f t="shared" si="144"/>
        <v>1</v>
      </c>
      <c r="W320" s="69">
        <f t="shared" si="145"/>
        <v>1</v>
      </c>
      <c r="X320" s="67">
        <f t="shared" si="122"/>
        <v>1</v>
      </c>
      <c r="Y320" s="68">
        <f t="shared" si="123"/>
        <v>11.8</v>
      </c>
      <c r="Z320" s="68">
        <f t="shared" si="124"/>
        <v>0</v>
      </c>
      <c r="AA320" s="68">
        <f t="shared" si="125"/>
        <v>9999</v>
      </c>
      <c r="AB320" s="117" t="str">
        <f t="shared" si="126"/>
        <v/>
      </c>
      <c r="AC320" s="117" t="str">
        <f t="shared" si="130"/>
        <v/>
      </c>
      <c r="AD320" s="117" t="str">
        <f t="shared" si="131"/>
        <v/>
      </c>
      <c r="AE320" s="117" t="str">
        <f t="shared" si="132"/>
        <v/>
      </c>
      <c r="AF320" s="117" t="str">
        <f t="shared" si="133"/>
        <v/>
      </c>
      <c r="AG320" s="133" t="str">
        <f t="shared" si="133"/>
        <v/>
      </c>
      <c r="AH320" s="117" t="str">
        <f t="shared" si="127"/>
        <v/>
      </c>
      <c r="AI320" s="117" t="str">
        <f t="shared" si="113"/>
        <v/>
      </c>
      <c r="AJ320" s="117" t="str">
        <f t="shared" si="114"/>
        <v/>
      </c>
      <c r="AK320" s="117" t="str">
        <f t="shared" si="115"/>
        <v/>
      </c>
      <c r="AL320" s="117" t="str">
        <f t="shared" si="116"/>
        <v/>
      </c>
      <c r="AM320" s="117" t="str">
        <f t="shared" si="128"/>
        <v/>
      </c>
      <c r="AN320" s="117" t="str">
        <f t="shared" si="129"/>
        <v/>
      </c>
      <c r="AO320" s="117" t="str">
        <f t="shared" si="117"/>
        <v/>
      </c>
      <c r="AP320" s="117" t="str">
        <f t="shared" si="118"/>
        <v/>
      </c>
      <c r="AQ320" s="117" t="str">
        <f t="shared" si="119"/>
        <v/>
      </c>
      <c r="AR320" s="133" t="str">
        <f t="shared" si="120"/>
        <v/>
      </c>
      <c r="AS320" s="69"/>
      <c r="AT320" s="69"/>
      <c r="AU320" s="69"/>
      <c r="AV320" s="65"/>
      <c r="AW320" s="65"/>
      <c r="AX320" s="65"/>
      <c r="AY320" s="65"/>
    </row>
    <row r="321" spans="1:51" x14ac:dyDescent="0.25">
      <c r="A321" s="2"/>
      <c r="B321" s="117">
        <v>173</v>
      </c>
      <c r="C321" s="55" t="s">
        <v>294</v>
      </c>
      <c r="D321" s="69">
        <v>38</v>
      </c>
      <c r="E321" s="69">
        <v>20.7</v>
      </c>
      <c r="F321" s="69">
        <v>3000</v>
      </c>
      <c r="G321" s="69">
        <v>11.9</v>
      </c>
      <c r="H321" s="69">
        <v>105</v>
      </c>
      <c r="I321" s="67">
        <v>10</v>
      </c>
      <c r="J321" s="85">
        <f t="shared" si="134"/>
        <v>15.02582397920148</v>
      </c>
      <c r="K321" s="85">
        <f t="shared" si="135"/>
        <v>16.233998644765681</v>
      </c>
      <c r="L321" s="85">
        <f t="shared" si="136"/>
        <v>1.2081746655641992</v>
      </c>
      <c r="M321" s="85">
        <f t="shared" si="137"/>
        <v>16.233998644765681</v>
      </c>
      <c r="N321" s="85">
        <f t="shared" si="138"/>
        <v>10.870648099498823</v>
      </c>
      <c r="O321" s="85">
        <f t="shared" si="139"/>
        <v>4.1551758797026572</v>
      </c>
      <c r="P321" s="85">
        <f t="shared" si="140"/>
        <v>16.233998644765681</v>
      </c>
      <c r="Q321" s="85">
        <f t="shared" si="141"/>
        <v>1.2081746655641992</v>
      </c>
      <c r="R321" s="85">
        <f t="shared" si="142"/>
        <v>16.233998644765681</v>
      </c>
      <c r="S321" s="69">
        <v>0</v>
      </c>
      <c r="T321" s="132">
        <f t="shared" si="143"/>
        <v>10.325660961494734</v>
      </c>
      <c r="U321" s="57">
        <f t="shared" si="121"/>
        <v>1</v>
      </c>
      <c r="V321" s="69">
        <f t="shared" si="144"/>
        <v>1</v>
      </c>
      <c r="W321" s="69">
        <f t="shared" si="145"/>
        <v>1</v>
      </c>
      <c r="X321" s="67">
        <f t="shared" si="122"/>
        <v>1</v>
      </c>
      <c r="Y321" s="68">
        <f t="shared" si="123"/>
        <v>11.9</v>
      </c>
      <c r="Z321" s="68">
        <f t="shared" si="124"/>
        <v>0</v>
      </c>
      <c r="AA321" s="68">
        <f t="shared" si="125"/>
        <v>9999</v>
      </c>
      <c r="AB321" s="117" t="str">
        <f t="shared" si="126"/>
        <v/>
      </c>
      <c r="AC321" s="117" t="str">
        <f t="shared" si="130"/>
        <v/>
      </c>
      <c r="AD321" s="117" t="str">
        <f t="shared" si="131"/>
        <v/>
      </c>
      <c r="AE321" s="117" t="str">
        <f t="shared" si="132"/>
        <v/>
      </c>
      <c r="AF321" s="117" t="str">
        <f t="shared" si="133"/>
        <v/>
      </c>
      <c r="AG321" s="133" t="str">
        <f t="shared" si="133"/>
        <v/>
      </c>
      <c r="AH321" s="117" t="str">
        <f t="shared" si="127"/>
        <v/>
      </c>
      <c r="AI321" s="117" t="str">
        <f t="shared" si="113"/>
        <v/>
      </c>
      <c r="AJ321" s="117" t="str">
        <f t="shared" si="114"/>
        <v/>
      </c>
      <c r="AK321" s="117" t="str">
        <f t="shared" si="115"/>
        <v/>
      </c>
      <c r="AL321" s="117" t="str">
        <f t="shared" si="116"/>
        <v/>
      </c>
      <c r="AM321" s="117" t="str">
        <f t="shared" si="128"/>
        <v/>
      </c>
      <c r="AN321" s="117" t="str">
        <f t="shared" si="129"/>
        <v/>
      </c>
      <c r="AO321" s="117" t="str">
        <f t="shared" si="117"/>
        <v/>
      </c>
      <c r="AP321" s="117" t="str">
        <f t="shared" si="118"/>
        <v/>
      </c>
      <c r="AQ321" s="117" t="str">
        <f t="shared" si="119"/>
        <v/>
      </c>
      <c r="AR321" s="133" t="str">
        <f t="shared" si="120"/>
        <v/>
      </c>
      <c r="AS321" s="69"/>
      <c r="AT321" s="69"/>
      <c r="AU321" s="69"/>
      <c r="AV321" s="65"/>
      <c r="AW321" s="65"/>
      <c r="AX321" s="65"/>
      <c r="AY321" s="65"/>
    </row>
    <row r="322" spans="1:51" x14ac:dyDescent="0.25">
      <c r="A322" s="2"/>
      <c r="B322" s="117">
        <v>174</v>
      </c>
      <c r="C322" s="55" t="s">
        <v>295</v>
      </c>
      <c r="D322" s="69">
        <v>90</v>
      </c>
      <c r="E322" s="69">
        <v>191</v>
      </c>
      <c r="F322" s="69">
        <v>1500</v>
      </c>
      <c r="G322" s="69">
        <v>14.1</v>
      </c>
      <c r="H322" s="69">
        <v>230</v>
      </c>
      <c r="I322" s="67">
        <v>1.5</v>
      </c>
      <c r="J322" s="85">
        <f t="shared" si="134"/>
        <v>60.167565168174065</v>
      </c>
      <c r="K322" s="85">
        <f t="shared" si="135"/>
        <v>61.375739833738265</v>
      </c>
      <c r="L322" s="85">
        <f t="shared" si="136"/>
        <v>1.2081746655641992</v>
      </c>
      <c r="M322" s="85">
        <f t="shared" si="137"/>
        <v>61.375739833738265</v>
      </c>
      <c r="N322" s="85">
        <f t="shared" si="138"/>
        <v>10.870648099498823</v>
      </c>
      <c r="O322" s="85">
        <f t="shared" si="139"/>
        <v>49.296917068675242</v>
      </c>
      <c r="P322" s="85">
        <f t="shared" si="140"/>
        <v>61.375739833738265</v>
      </c>
      <c r="Q322" s="85">
        <f t="shared" si="141"/>
        <v>1.2081746655641992</v>
      </c>
      <c r="R322" s="85">
        <f t="shared" si="142"/>
        <v>61.375739833738265</v>
      </c>
      <c r="S322" s="69">
        <v>0</v>
      </c>
      <c r="T322" s="132">
        <f t="shared" si="143"/>
        <v>15.462974390958111</v>
      </c>
      <c r="U322" s="57">
        <f t="shared" si="121"/>
        <v>1</v>
      </c>
      <c r="V322" s="69">
        <f t="shared" si="144"/>
        <v>0</v>
      </c>
      <c r="W322" s="69">
        <f t="shared" si="145"/>
        <v>1</v>
      </c>
      <c r="X322" s="67">
        <f t="shared" si="122"/>
        <v>1</v>
      </c>
      <c r="Y322" s="68">
        <f t="shared" si="123"/>
        <v>9999</v>
      </c>
      <c r="Z322" s="68">
        <f t="shared" si="124"/>
        <v>0</v>
      </c>
      <c r="AA322" s="68">
        <f t="shared" si="125"/>
        <v>9999</v>
      </c>
      <c r="AB322" s="117" t="str">
        <f t="shared" si="126"/>
        <v/>
      </c>
      <c r="AC322" s="117" t="str">
        <f t="shared" si="130"/>
        <v/>
      </c>
      <c r="AD322" s="117" t="str">
        <f t="shared" si="131"/>
        <v/>
      </c>
      <c r="AE322" s="117" t="str">
        <f t="shared" si="132"/>
        <v/>
      </c>
      <c r="AF322" s="117" t="str">
        <f t="shared" si="133"/>
        <v/>
      </c>
      <c r="AG322" s="133" t="str">
        <f t="shared" si="133"/>
        <v/>
      </c>
      <c r="AH322" s="117" t="str">
        <f t="shared" si="127"/>
        <v/>
      </c>
      <c r="AI322" s="117" t="str">
        <f t="shared" si="113"/>
        <v/>
      </c>
      <c r="AJ322" s="117" t="str">
        <f t="shared" si="114"/>
        <v/>
      </c>
      <c r="AK322" s="117" t="str">
        <f t="shared" si="115"/>
        <v/>
      </c>
      <c r="AL322" s="117" t="str">
        <f t="shared" si="116"/>
        <v/>
      </c>
      <c r="AM322" s="117" t="str">
        <f t="shared" si="128"/>
        <v/>
      </c>
      <c r="AN322" s="117" t="str">
        <f t="shared" si="129"/>
        <v/>
      </c>
      <c r="AO322" s="117" t="str">
        <f t="shared" si="117"/>
        <v/>
      </c>
      <c r="AP322" s="117" t="str">
        <f t="shared" si="118"/>
        <v/>
      </c>
      <c r="AQ322" s="117" t="str">
        <f t="shared" si="119"/>
        <v/>
      </c>
      <c r="AR322" s="133" t="str">
        <f t="shared" si="120"/>
        <v/>
      </c>
      <c r="AS322" s="69"/>
      <c r="AT322" s="69"/>
      <c r="AU322" s="69"/>
      <c r="AV322" s="65"/>
      <c r="AW322" s="65"/>
      <c r="AX322" s="65"/>
      <c r="AY322" s="65"/>
    </row>
    <row r="323" spans="1:51" x14ac:dyDescent="0.25">
      <c r="A323" s="2"/>
      <c r="B323" s="117">
        <v>175</v>
      </c>
      <c r="C323" s="55" t="s">
        <v>296</v>
      </c>
      <c r="D323" s="69">
        <v>45.5</v>
      </c>
      <c r="E323" s="69">
        <v>98.9</v>
      </c>
      <c r="F323" s="69">
        <v>3000</v>
      </c>
      <c r="G323" s="69">
        <v>14.3</v>
      </c>
      <c r="H323" s="69">
        <v>130</v>
      </c>
      <c r="I323" s="67">
        <v>1.5</v>
      </c>
      <c r="J323" s="85">
        <f t="shared" si="134"/>
        <v>35.754445006668632</v>
      </c>
      <c r="K323" s="85">
        <f t="shared" si="135"/>
        <v>36.962619672232833</v>
      </c>
      <c r="L323" s="85">
        <f t="shared" si="136"/>
        <v>1.2081746655641992</v>
      </c>
      <c r="M323" s="85">
        <f t="shared" si="137"/>
        <v>36.962619672232833</v>
      </c>
      <c r="N323" s="85">
        <f t="shared" si="138"/>
        <v>10.870648099498823</v>
      </c>
      <c r="O323" s="85">
        <f t="shared" si="139"/>
        <v>24.88379690716981</v>
      </c>
      <c r="P323" s="85">
        <f t="shared" si="140"/>
        <v>36.962619672232833</v>
      </c>
      <c r="Q323" s="85">
        <f t="shared" si="141"/>
        <v>1.2081746655641992</v>
      </c>
      <c r="R323" s="85">
        <f t="shared" si="142"/>
        <v>36.962619672232833</v>
      </c>
      <c r="S323" s="69">
        <v>0</v>
      </c>
      <c r="T323" s="132">
        <f t="shared" si="143"/>
        <v>12.177828883031662</v>
      </c>
      <c r="U323" s="57">
        <f t="shared" si="121"/>
        <v>1</v>
      </c>
      <c r="V323" s="69">
        <f t="shared" si="144"/>
        <v>1</v>
      </c>
      <c r="W323" s="69">
        <f t="shared" si="145"/>
        <v>1</v>
      </c>
      <c r="X323" s="67">
        <f t="shared" si="122"/>
        <v>1</v>
      </c>
      <c r="Y323" s="68">
        <f t="shared" si="123"/>
        <v>14.3</v>
      </c>
      <c r="Z323" s="68">
        <f t="shared" si="124"/>
        <v>0</v>
      </c>
      <c r="AA323" s="68">
        <f t="shared" si="125"/>
        <v>9999</v>
      </c>
      <c r="AB323" s="117" t="str">
        <f t="shared" si="126"/>
        <v/>
      </c>
      <c r="AC323" s="117" t="str">
        <f t="shared" si="130"/>
        <v/>
      </c>
      <c r="AD323" s="117" t="str">
        <f t="shared" si="131"/>
        <v/>
      </c>
      <c r="AE323" s="117" t="str">
        <f t="shared" si="132"/>
        <v/>
      </c>
      <c r="AF323" s="117" t="str">
        <f t="shared" si="133"/>
        <v/>
      </c>
      <c r="AG323" s="133" t="str">
        <f t="shared" si="133"/>
        <v/>
      </c>
      <c r="AH323" s="117" t="str">
        <f t="shared" si="127"/>
        <v/>
      </c>
      <c r="AI323" s="117" t="str">
        <f t="shared" si="113"/>
        <v/>
      </c>
      <c r="AJ323" s="117" t="str">
        <f t="shared" si="114"/>
        <v/>
      </c>
      <c r="AK323" s="117" t="str">
        <f t="shared" si="115"/>
        <v/>
      </c>
      <c r="AL323" s="117" t="str">
        <f t="shared" si="116"/>
        <v/>
      </c>
      <c r="AM323" s="117" t="str">
        <f t="shared" si="128"/>
        <v/>
      </c>
      <c r="AN323" s="117" t="str">
        <f t="shared" si="129"/>
        <v/>
      </c>
      <c r="AO323" s="117" t="str">
        <f t="shared" si="117"/>
        <v/>
      </c>
      <c r="AP323" s="117" t="str">
        <f t="shared" si="118"/>
        <v/>
      </c>
      <c r="AQ323" s="117" t="str">
        <f t="shared" si="119"/>
        <v/>
      </c>
      <c r="AR323" s="133" t="str">
        <f t="shared" si="120"/>
        <v/>
      </c>
      <c r="AS323" s="69"/>
      <c r="AT323" s="69"/>
      <c r="AU323" s="69"/>
      <c r="AV323" s="65"/>
      <c r="AW323" s="65"/>
      <c r="AX323" s="65"/>
      <c r="AY323" s="65"/>
    </row>
    <row r="324" spans="1:51" x14ac:dyDescent="0.25">
      <c r="A324" s="2"/>
      <c r="B324" s="117">
        <v>176</v>
      </c>
      <c r="C324" s="55" t="s">
        <v>297</v>
      </c>
      <c r="D324" s="69">
        <v>48</v>
      </c>
      <c r="E324" s="69">
        <v>178</v>
      </c>
      <c r="F324" s="69">
        <v>3000</v>
      </c>
      <c r="G324" s="69">
        <v>15.1</v>
      </c>
      <c r="H324" s="69">
        <v>200</v>
      </c>
      <c r="I324" s="67">
        <v>50</v>
      </c>
      <c r="J324" s="85">
        <f t="shared" si="134"/>
        <v>56.721630726267762</v>
      </c>
      <c r="K324" s="85">
        <f t="shared" si="135"/>
        <v>57.929805391831962</v>
      </c>
      <c r="L324" s="85">
        <f t="shared" si="136"/>
        <v>1.2081746655641992</v>
      </c>
      <c r="M324" s="85">
        <f t="shared" si="137"/>
        <v>57.929805391831962</v>
      </c>
      <c r="N324" s="85">
        <f t="shared" si="138"/>
        <v>10.870648099498823</v>
      </c>
      <c r="O324" s="85">
        <f t="shared" si="139"/>
        <v>45.850982626768939</v>
      </c>
      <c r="P324" s="85">
        <f t="shared" si="140"/>
        <v>57.929805391831962</v>
      </c>
      <c r="Q324" s="85">
        <f t="shared" si="141"/>
        <v>1.2081746655641992</v>
      </c>
      <c r="R324" s="85">
        <f t="shared" si="142"/>
        <v>57.929805391831962</v>
      </c>
      <c r="S324" s="69">
        <v>0</v>
      </c>
      <c r="T324" s="132">
        <f t="shared" si="143"/>
        <v>14.951642419690602</v>
      </c>
      <c r="U324" s="57">
        <f t="shared" si="121"/>
        <v>1</v>
      </c>
      <c r="V324" s="69">
        <f t="shared" si="144"/>
        <v>1</v>
      </c>
      <c r="W324" s="69">
        <f t="shared" si="145"/>
        <v>1</v>
      </c>
      <c r="X324" s="67">
        <f t="shared" si="122"/>
        <v>1</v>
      </c>
      <c r="Y324" s="68">
        <f t="shared" si="123"/>
        <v>15.1</v>
      </c>
      <c r="Z324" s="68">
        <f t="shared" si="124"/>
        <v>0</v>
      </c>
      <c r="AA324" s="68">
        <f t="shared" si="125"/>
        <v>9999</v>
      </c>
      <c r="AB324" s="117" t="str">
        <f t="shared" si="126"/>
        <v/>
      </c>
      <c r="AC324" s="117" t="str">
        <f t="shared" si="130"/>
        <v/>
      </c>
      <c r="AD324" s="117" t="str">
        <f t="shared" si="131"/>
        <v/>
      </c>
      <c r="AE324" s="117" t="str">
        <f t="shared" si="132"/>
        <v/>
      </c>
      <c r="AF324" s="117" t="str">
        <f t="shared" si="133"/>
        <v/>
      </c>
      <c r="AG324" s="133" t="str">
        <f t="shared" si="133"/>
        <v/>
      </c>
      <c r="AH324" s="117" t="str">
        <f t="shared" si="127"/>
        <v/>
      </c>
      <c r="AI324" s="117" t="str">
        <f t="shared" si="113"/>
        <v/>
      </c>
      <c r="AJ324" s="117" t="str">
        <f t="shared" si="114"/>
        <v/>
      </c>
      <c r="AK324" s="117" t="str">
        <f t="shared" si="115"/>
        <v/>
      </c>
      <c r="AL324" s="117" t="str">
        <f t="shared" si="116"/>
        <v/>
      </c>
      <c r="AM324" s="117" t="str">
        <f t="shared" si="128"/>
        <v/>
      </c>
      <c r="AN324" s="117" t="str">
        <f t="shared" si="129"/>
        <v/>
      </c>
      <c r="AO324" s="117" t="str">
        <f t="shared" si="117"/>
        <v/>
      </c>
      <c r="AP324" s="117" t="str">
        <f t="shared" si="118"/>
        <v/>
      </c>
      <c r="AQ324" s="117" t="str">
        <f t="shared" si="119"/>
        <v/>
      </c>
      <c r="AR324" s="133" t="str">
        <f t="shared" si="120"/>
        <v/>
      </c>
      <c r="AS324" s="69"/>
      <c r="AT324" s="69"/>
      <c r="AU324" s="69"/>
      <c r="AV324" s="65"/>
      <c r="AW324" s="65"/>
      <c r="AX324" s="65"/>
      <c r="AY324" s="65"/>
    </row>
    <row r="325" spans="1:51" x14ac:dyDescent="0.25">
      <c r="A325" s="2"/>
      <c r="B325" s="117">
        <v>177</v>
      </c>
      <c r="C325" s="55" t="s">
        <v>298</v>
      </c>
      <c r="D325" s="69">
        <v>32</v>
      </c>
      <c r="E325" s="69">
        <v>48.3</v>
      </c>
      <c r="F325" s="69">
        <v>4500</v>
      </c>
      <c r="G325" s="69">
        <v>15.1</v>
      </c>
      <c r="H325" s="69">
        <v>90</v>
      </c>
      <c r="I325" s="67">
        <v>1.5</v>
      </c>
      <c r="J325" s="85">
        <f t="shared" si="134"/>
        <v>22.341807871248712</v>
      </c>
      <c r="K325" s="85">
        <f t="shared" si="135"/>
        <v>23.549982536812912</v>
      </c>
      <c r="L325" s="85">
        <f t="shared" si="136"/>
        <v>1.2081746655641992</v>
      </c>
      <c r="M325" s="85">
        <f t="shared" si="137"/>
        <v>23.549982536812912</v>
      </c>
      <c r="N325" s="85">
        <f t="shared" si="138"/>
        <v>10.870648099498823</v>
      </c>
      <c r="O325" s="85">
        <f t="shared" si="139"/>
        <v>11.471159771749889</v>
      </c>
      <c r="P325" s="85">
        <f t="shared" si="140"/>
        <v>23.549982536812912</v>
      </c>
      <c r="Q325" s="85">
        <f t="shared" si="141"/>
        <v>1.2081746655641992</v>
      </c>
      <c r="R325" s="85">
        <f t="shared" si="142"/>
        <v>23.549982536812912</v>
      </c>
      <c r="S325" s="69">
        <v>0</v>
      </c>
      <c r="T325" s="132">
        <f t="shared" si="143"/>
        <v>10.845073842976156</v>
      </c>
      <c r="U325" s="57">
        <f t="shared" si="121"/>
        <v>1</v>
      </c>
      <c r="V325" s="69">
        <f t="shared" si="144"/>
        <v>1</v>
      </c>
      <c r="W325" s="69">
        <f t="shared" si="145"/>
        <v>1</v>
      </c>
      <c r="X325" s="67">
        <f t="shared" si="122"/>
        <v>1</v>
      </c>
      <c r="Y325" s="68">
        <f t="shared" si="123"/>
        <v>15.1</v>
      </c>
      <c r="Z325" s="68">
        <f t="shared" si="124"/>
        <v>0</v>
      </c>
      <c r="AA325" s="68">
        <f t="shared" si="125"/>
        <v>9999</v>
      </c>
      <c r="AB325" s="117" t="str">
        <f t="shared" si="126"/>
        <v/>
      </c>
      <c r="AC325" s="117" t="str">
        <f t="shared" si="130"/>
        <v/>
      </c>
      <c r="AD325" s="117" t="str">
        <f t="shared" si="131"/>
        <v/>
      </c>
      <c r="AE325" s="117" t="str">
        <f t="shared" si="132"/>
        <v/>
      </c>
      <c r="AF325" s="117" t="str">
        <f t="shared" si="133"/>
        <v/>
      </c>
      <c r="AG325" s="133" t="str">
        <f t="shared" si="133"/>
        <v/>
      </c>
      <c r="AH325" s="117" t="str">
        <f t="shared" si="127"/>
        <v/>
      </c>
      <c r="AI325" s="117" t="str">
        <f t="shared" si="113"/>
        <v/>
      </c>
      <c r="AJ325" s="117" t="str">
        <f t="shared" si="114"/>
        <v/>
      </c>
      <c r="AK325" s="117" t="str">
        <f t="shared" si="115"/>
        <v/>
      </c>
      <c r="AL325" s="117" t="str">
        <f t="shared" si="116"/>
        <v/>
      </c>
      <c r="AM325" s="117" t="str">
        <f t="shared" si="128"/>
        <v/>
      </c>
      <c r="AN325" s="117" t="str">
        <f t="shared" si="129"/>
        <v/>
      </c>
      <c r="AO325" s="117" t="str">
        <f t="shared" si="117"/>
        <v/>
      </c>
      <c r="AP325" s="117" t="str">
        <f t="shared" si="118"/>
        <v/>
      </c>
      <c r="AQ325" s="117" t="str">
        <f t="shared" si="119"/>
        <v/>
      </c>
      <c r="AR325" s="133" t="str">
        <f t="shared" si="120"/>
        <v/>
      </c>
      <c r="AS325" s="69"/>
      <c r="AT325" s="69"/>
      <c r="AU325" s="69"/>
      <c r="AV325" s="65"/>
      <c r="AW325" s="65"/>
      <c r="AX325" s="65"/>
      <c r="AY325" s="65"/>
    </row>
    <row r="326" spans="1:51" x14ac:dyDescent="0.25">
      <c r="A326" s="2"/>
      <c r="B326" s="117">
        <v>178</v>
      </c>
      <c r="C326" s="55" t="s">
        <v>299</v>
      </c>
      <c r="D326" s="69">
        <v>49</v>
      </c>
      <c r="E326" s="69">
        <v>67.8</v>
      </c>
      <c r="F326" s="69">
        <v>3000</v>
      </c>
      <c r="G326" s="69">
        <v>15.4</v>
      </c>
      <c r="H326" s="69">
        <v>125</v>
      </c>
      <c r="I326" s="67">
        <v>1.5</v>
      </c>
      <c r="J326" s="85">
        <f t="shared" si="134"/>
        <v>27.510709534108166</v>
      </c>
      <c r="K326" s="85">
        <f t="shared" si="135"/>
        <v>28.718884199672367</v>
      </c>
      <c r="L326" s="85">
        <f t="shared" si="136"/>
        <v>1.2081746655641992</v>
      </c>
      <c r="M326" s="85">
        <f t="shared" si="137"/>
        <v>28.718884199672367</v>
      </c>
      <c r="N326" s="85">
        <f t="shared" si="138"/>
        <v>10.870648099498823</v>
      </c>
      <c r="O326" s="85">
        <f t="shared" si="139"/>
        <v>16.640061434609343</v>
      </c>
      <c r="P326" s="85">
        <f t="shared" si="140"/>
        <v>28.718884199672367</v>
      </c>
      <c r="Q326" s="85">
        <f t="shared" si="141"/>
        <v>1.2081746655641992</v>
      </c>
      <c r="R326" s="85">
        <f t="shared" si="142"/>
        <v>28.718884199672367</v>
      </c>
      <c r="S326" s="69">
        <v>0</v>
      </c>
      <c r="T326" s="132">
        <f t="shared" si="143"/>
        <v>11.306083239147233</v>
      </c>
      <c r="U326" s="57">
        <f t="shared" si="121"/>
        <v>1</v>
      </c>
      <c r="V326" s="69">
        <f t="shared" si="144"/>
        <v>1</v>
      </c>
      <c r="W326" s="69">
        <f t="shared" si="145"/>
        <v>1</v>
      </c>
      <c r="X326" s="67">
        <f t="shared" si="122"/>
        <v>1</v>
      </c>
      <c r="Y326" s="68">
        <f t="shared" si="123"/>
        <v>15.4</v>
      </c>
      <c r="Z326" s="68">
        <f t="shared" si="124"/>
        <v>0</v>
      </c>
      <c r="AA326" s="68">
        <f t="shared" si="125"/>
        <v>9999</v>
      </c>
      <c r="AB326" s="117" t="str">
        <f t="shared" si="126"/>
        <v/>
      </c>
      <c r="AC326" s="117" t="str">
        <f t="shared" si="130"/>
        <v/>
      </c>
      <c r="AD326" s="117" t="str">
        <f t="shared" si="131"/>
        <v/>
      </c>
      <c r="AE326" s="117" t="str">
        <f t="shared" si="132"/>
        <v/>
      </c>
      <c r="AF326" s="117" t="str">
        <f t="shared" si="133"/>
        <v/>
      </c>
      <c r="AG326" s="133" t="str">
        <f t="shared" si="133"/>
        <v/>
      </c>
      <c r="AH326" s="117" t="str">
        <f t="shared" si="127"/>
        <v/>
      </c>
      <c r="AI326" s="117" t="str">
        <f t="shared" si="113"/>
        <v/>
      </c>
      <c r="AJ326" s="117" t="str">
        <f t="shared" si="114"/>
        <v/>
      </c>
      <c r="AK326" s="117" t="str">
        <f t="shared" si="115"/>
        <v/>
      </c>
      <c r="AL326" s="117" t="str">
        <f t="shared" si="116"/>
        <v/>
      </c>
      <c r="AM326" s="117" t="str">
        <f t="shared" si="128"/>
        <v/>
      </c>
      <c r="AN326" s="117" t="str">
        <f t="shared" si="129"/>
        <v/>
      </c>
      <c r="AO326" s="117" t="str">
        <f t="shared" si="117"/>
        <v/>
      </c>
      <c r="AP326" s="117" t="str">
        <f t="shared" si="118"/>
        <v/>
      </c>
      <c r="AQ326" s="117" t="str">
        <f t="shared" si="119"/>
        <v/>
      </c>
      <c r="AR326" s="133" t="str">
        <f t="shared" si="120"/>
        <v/>
      </c>
      <c r="AS326" s="69"/>
      <c r="AT326" s="69"/>
      <c r="AU326" s="69"/>
      <c r="AV326" s="65"/>
      <c r="AW326" s="65"/>
      <c r="AX326" s="65"/>
      <c r="AY326" s="65"/>
    </row>
    <row r="327" spans="1:51" x14ac:dyDescent="0.25">
      <c r="A327" s="2"/>
      <c r="B327" s="117">
        <v>179</v>
      </c>
      <c r="C327" s="55" t="s">
        <v>300</v>
      </c>
      <c r="D327" s="69">
        <v>33</v>
      </c>
      <c r="E327" s="69">
        <v>20.7</v>
      </c>
      <c r="F327" s="69">
        <v>4500</v>
      </c>
      <c r="G327" s="69">
        <v>15.5</v>
      </c>
      <c r="H327" s="69">
        <v>105</v>
      </c>
      <c r="I327" s="67">
        <v>10</v>
      </c>
      <c r="J327" s="85">
        <f t="shared" si="134"/>
        <v>15.02582397920148</v>
      </c>
      <c r="K327" s="85">
        <f t="shared" si="135"/>
        <v>16.233998644765681</v>
      </c>
      <c r="L327" s="85">
        <f t="shared" si="136"/>
        <v>1.2081746655641992</v>
      </c>
      <c r="M327" s="85">
        <f t="shared" si="137"/>
        <v>16.233998644765681</v>
      </c>
      <c r="N327" s="85">
        <f t="shared" si="138"/>
        <v>10.870648099498823</v>
      </c>
      <c r="O327" s="85">
        <f t="shared" si="139"/>
        <v>4.1551758797026572</v>
      </c>
      <c r="P327" s="85">
        <f t="shared" si="140"/>
        <v>16.233998644765681</v>
      </c>
      <c r="Q327" s="85">
        <f t="shared" si="141"/>
        <v>1.2081746655641992</v>
      </c>
      <c r="R327" s="85">
        <f t="shared" si="142"/>
        <v>16.233998644765681</v>
      </c>
      <c r="S327" s="69">
        <v>0</v>
      </c>
      <c r="T327" s="132">
        <f t="shared" si="143"/>
        <v>10.325660961494734</v>
      </c>
      <c r="U327" s="57">
        <f t="shared" si="121"/>
        <v>1</v>
      </c>
      <c r="V327" s="69">
        <f t="shared" si="144"/>
        <v>1</v>
      </c>
      <c r="W327" s="69">
        <f t="shared" si="145"/>
        <v>1</v>
      </c>
      <c r="X327" s="67">
        <f t="shared" si="122"/>
        <v>1</v>
      </c>
      <c r="Y327" s="68">
        <f t="shared" si="123"/>
        <v>15.5</v>
      </c>
      <c r="Z327" s="68">
        <f t="shared" si="124"/>
        <v>0</v>
      </c>
      <c r="AA327" s="68">
        <f t="shared" si="125"/>
        <v>9999</v>
      </c>
      <c r="AB327" s="117" t="str">
        <f t="shared" si="126"/>
        <v/>
      </c>
      <c r="AC327" s="117" t="str">
        <f t="shared" si="130"/>
        <v/>
      </c>
      <c r="AD327" s="117" t="str">
        <f t="shared" si="131"/>
        <v/>
      </c>
      <c r="AE327" s="117" t="str">
        <f t="shared" si="132"/>
        <v/>
      </c>
      <c r="AF327" s="117" t="str">
        <f t="shared" si="133"/>
        <v/>
      </c>
      <c r="AG327" s="133" t="str">
        <f t="shared" si="133"/>
        <v/>
      </c>
      <c r="AH327" s="117" t="str">
        <f t="shared" si="127"/>
        <v/>
      </c>
      <c r="AI327" s="117" t="str">
        <f t="shared" si="113"/>
        <v/>
      </c>
      <c r="AJ327" s="117" t="str">
        <f t="shared" si="114"/>
        <v/>
      </c>
      <c r="AK327" s="117" t="str">
        <f t="shared" si="115"/>
        <v/>
      </c>
      <c r="AL327" s="117" t="str">
        <f t="shared" si="116"/>
        <v/>
      </c>
      <c r="AM327" s="117" t="str">
        <f t="shared" si="128"/>
        <v/>
      </c>
      <c r="AN327" s="117" t="str">
        <f t="shared" si="129"/>
        <v/>
      </c>
      <c r="AO327" s="117" t="str">
        <f t="shared" si="117"/>
        <v/>
      </c>
      <c r="AP327" s="117" t="str">
        <f t="shared" si="118"/>
        <v/>
      </c>
      <c r="AQ327" s="117" t="str">
        <f t="shared" si="119"/>
        <v/>
      </c>
      <c r="AR327" s="133" t="str">
        <f t="shared" si="120"/>
        <v/>
      </c>
      <c r="AS327" s="69"/>
      <c r="AT327" s="69"/>
      <c r="AU327" s="69"/>
      <c r="AV327" s="65"/>
      <c r="AW327" s="65"/>
      <c r="AX327" s="65"/>
      <c r="AY327" s="65"/>
    </row>
    <row r="328" spans="1:51" x14ac:dyDescent="0.25">
      <c r="A328" s="2"/>
      <c r="B328" s="117">
        <v>180</v>
      </c>
      <c r="C328" s="55" t="s">
        <v>301</v>
      </c>
      <c r="D328" s="69">
        <v>51</v>
      </c>
      <c r="E328" s="69">
        <v>27.4</v>
      </c>
      <c r="F328" s="69">
        <v>3000</v>
      </c>
      <c r="G328" s="69">
        <v>16</v>
      </c>
      <c r="H328" s="69">
        <v>150</v>
      </c>
      <c r="I328" s="67">
        <v>11</v>
      </c>
      <c r="J328" s="85">
        <f t="shared" si="134"/>
        <v>16.801805576183959</v>
      </c>
      <c r="K328" s="85">
        <f t="shared" si="135"/>
        <v>18.00998024174816</v>
      </c>
      <c r="L328" s="85">
        <f t="shared" si="136"/>
        <v>1.2081746655641992</v>
      </c>
      <c r="M328" s="85">
        <f t="shared" si="137"/>
        <v>18.00998024174816</v>
      </c>
      <c r="N328" s="85">
        <f t="shared" si="138"/>
        <v>10.870648099498823</v>
      </c>
      <c r="O328" s="85">
        <f t="shared" si="139"/>
        <v>5.9311574766851365</v>
      </c>
      <c r="P328" s="85">
        <f t="shared" si="140"/>
        <v>18.00998024174816</v>
      </c>
      <c r="Q328" s="85">
        <f t="shared" si="141"/>
        <v>1.2081746655641992</v>
      </c>
      <c r="R328" s="85">
        <f t="shared" si="142"/>
        <v>18.00998024174816</v>
      </c>
      <c r="S328" s="69">
        <v>0</v>
      </c>
      <c r="T328" s="132">
        <f t="shared" si="143"/>
        <v>10.436294928949193</v>
      </c>
      <c r="U328" s="57">
        <f t="shared" si="121"/>
        <v>1</v>
      </c>
      <c r="V328" s="69">
        <f t="shared" si="144"/>
        <v>1</v>
      </c>
      <c r="W328" s="69">
        <f t="shared" si="145"/>
        <v>1</v>
      </c>
      <c r="X328" s="67">
        <f t="shared" si="122"/>
        <v>1</v>
      </c>
      <c r="Y328" s="68">
        <f t="shared" si="123"/>
        <v>16</v>
      </c>
      <c r="Z328" s="68">
        <f t="shared" si="124"/>
        <v>0</v>
      </c>
      <c r="AA328" s="68">
        <f t="shared" si="125"/>
        <v>9999</v>
      </c>
      <c r="AB328" s="117" t="str">
        <f t="shared" si="126"/>
        <v/>
      </c>
      <c r="AC328" s="117" t="str">
        <f t="shared" si="130"/>
        <v/>
      </c>
      <c r="AD328" s="117" t="str">
        <f t="shared" si="131"/>
        <v/>
      </c>
      <c r="AE328" s="117" t="str">
        <f t="shared" si="132"/>
        <v/>
      </c>
      <c r="AF328" s="117" t="str">
        <f t="shared" si="133"/>
        <v/>
      </c>
      <c r="AG328" s="133" t="str">
        <f t="shared" si="133"/>
        <v/>
      </c>
      <c r="AH328" s="117" t="str">
        <f t="shared" si="127"/>
        <v/>
      </c>
      <c r="AI328" s="117" t="str">
        <f t="shared" si="113"/>
        <v/>
      </c>
      <c r="AJ328" s="117" t="str">
        <f t="shared" si="114"/>
        <v/>
      </c>
      <c r="AK328" s="117" t="str">
        <f t="shared" si="115"/>
        <v/>
      </c>
      <c r="AL328" s="117" t="str">
        <f t="shared" si="116"/>
        <v/>
      </c>
      <c r="AM328" s="117" t="str">
        <f t="shared" si="128"/>
        <v/>
      </c>
      <c r="AN328" s="117" t="str">
        <f t="shared" si="129"/>
        <v/>
      </c>
      <c r="AO328" s="117" t="str">
        <f t="shared" si="117"/>
        <v/>
      </c>
      <c r="AP328" s="117" t="str">
        <f t="shared" si="118"/>
        <v/>
      </c>
      <c r="AQ328" s="117" t="str">
        <f t="shared" si="119"/>
        <v/>
      </c>
      <c r="AR328" s="133" t="str">
        <f t="shared" si="120"/>
        <v/>
      </c>
      <c r="AS328" s="69"/>
      <c r="AT328" s="69"/>
      <c r="AU328" s="69"/>
      <c r="AV328" s="65"/>
      <c r="AW328" s="65"/>
      <c r="AX328" s="65"/>
      <c r="AY328" s="65"/>
    </row>
    <row r="329" spans="1:51" x14ac:dyDescent="0.25">
      <c r="A329" s="2"/>
      <c r="B329" s="117">
        <v>181</v>
      </c>
      <c r="C329" s="55" t="s">
        <v>302</v>
      </c>
      <c r="D329" s="69">
        <v>90</v>
      </c>
      <c r="E329" s="69">
        <v>191</v>
      </c>
      <c r="F329" s="69">
        <v>2000</v>
      </c>
      <c r="G329" s="69">
        <v>18.8</v>
      </c>
      <c r="H329" s="69">
        <v>230</v>
      </c>
      <c r="I329" s="67">
        <v>1.5</v>
      </c>
      <c r="J329" s="85">
        <f t="shared" si="134"/>
        <v>60.167565168174065</v>
      </c>
      <c r="K329" s="85">
        <f t="shared" si="135"/>
        <v>61.375739833738265</v>
      </c>
      <c r="L329" s="85">
        <f t="shared" si="136"/>
        <v>1.2081746655641992</v>
      </c>
      <c r="M329" s="85">
        <f t="shared" si="137"/>
        <v>61.375739833738265</v>
      </c>
      <c r="N329" s="85">
        <f t="shared" si="138"/>
        <v>10.870648099498823</v>
      </c>
      <c r="O329" s="85">
        <f t="shared" si="139"/>
        <v>49.296917068675242</v>
      </c>
      <c r="P329" s="85">
        <f t="shared" si="140"/>
        <v>61.375739833738265</v>
      </c>
      <c r="Q329" s="85">
        <f t="shared" si="141"/>
        <v>1.2081746655641992</v>
      </c>
      <c r="R329" s="85">
        <f t="shared" si="142"/>
        <v>61.375739833738265</v>
      </c>
      <c r="S329" s="69">
        <v>0</v>
      </c>
      <c r="T329" s="132">
        <f t="shared" si="143"/>
        <v>15.462974390958111</v>
      </c>
      <c r="U329" s="57">
        <f t="shared" si="121"/>
        <v>1</v>
      </c>
      <c r="V329" s="69">
        <f t="shared" si="144"/>
        <v>0</v>
      </c>
      <c r="W329" s="69">
        <f t="shared" si="145"/>
        <v>1</v>
      </c>
      <c r="X329" s="67">
        <f t="shared" si="122"/>
        <v>1</v>
      </c>
      <c r="Y329" s="68">
        <f t="shared" si="123"/>
        <v>9999</v>
      </c>
      <c r="Z329" s="68">
        <f t="shared" si="124"/>
        <v>0</v>
      </c>
      <c r="AA329" s="68">
        <f t="shared" si="125"/>
        <v>9999</v>
      </c>
      <c r="AB329" s="117" t="str">
        <f t="shared" si="126"/>
        <v/>
      </c>
      <c r="AC329" s="117" t="str">
        <f t="shared" si="130"/>
        <v/>
      </c>
      <c r="AD329" s="117" t="str">
        <f t="shared" si="131"/>
        <v/>
      </c>
      <c r="AE329" s="117" t="str">
        <f t="shared" si="132"/>
        <v/>
      </c>
      <c r="AF329" s="117" t="str">
        <f t="shared" si="133"/>
        <v/>
      </c>
      <c r="AG329" s="133" t="str">
        <f t="shared" si="133"/>
        <v/>
      </c>
      <c r="AH329" s="117" t="str">
        <f t="shared" si="127"/>
        <v/>
      </c>
      <c r="AI329" s="117" t="str">
        <f t="shared" si="113"/>
        <v/>
      </c>
      <c r="AJ329" s="117" t="str">
        <f t="shared" si="114"/>
        <v/>
      </c>
      <c r="AK329" s="117" t="str">
        <f t="shared" si="115"/>
        <v/>
      </c>
      <c r="AL329" s="117" t="str">
        <f t="shared" si="116"/>
        <v/>
      </c>
      <c r="AM329" s="117" t="str">
        <f t="shared" si="128"/>
        <v/>
      </c>
      <c r="AN329" s="117" t="str">
        <f t="shared" si="129"/>
        <v/>
      </c>
      <c r="AO329" s="117" t="str">
        <f t="shared" si="117"/>
        <v/>
      </c>
      <c r="AP329" s="117" t="str">
        <f t="shared" si="118"/>
        <v/>
      </c>
      <c r="AQ329" s="117" t="str">
        <f t="shared" si="119"/>
        <v/>
      </c>
      <c r="AR329" s="133" t="str">
        <f t="shared" si="120"/>
        <v/>
      </c>
      <c r="AS329" s="69"/>
      <c r="AT329" s="69"/>
      <c r="AU329" s="69"/>
      <c r="AV329" s="65"/>
      <c r="AW329" s="65"/>
      <c r="AX329" s="65"/>
      <c r="AY329" s="65"/>
    </row>
    <row r="330" spans="1:51" x14ac:dyDescent="0.25">
      <c r="A330" s="2"/>
      <c r="B330" s="117">
        <v>182</v>
      </c>
      <c r="C330" s="55" t="s">
        <v>303</v>
      </c>
      <c r="D330" s="69">
        <v>125</v>
      </c>
      <c r="E330" s="69">
        <v>265</v>
      </c>
      <c r="F330" s="69">
        <v>1500</v>
      </c>
      <c r="G330" s="69">
        <v>19.600000000000001</v>
      </c>
      <c r="H330" s="69">
        <v>330</v>
      </c>
      <c r="I330" s="67">
        <v>1.5</v>
      </c>
      <c r="J330" s="85">
        <f t="shared" si="134"/>
        <v>79.782884299025341</v>
      </c>
      <c r="K330" s="85">
        <f t="shared" si="135"/>
        <v>80.991058964589541</v>
      </c>
      <c r="L330" s="85">
        <f t="shared" si="136"/>
        <v>1.2081746655641992</v>
      </c>
      <c r="M330" s="85">
        <f t="shared" si="137"/>
        <v>80.991058964589541</v>
      </c>
      <c r="N330" s="85">
        <f t="shared" si="138"/>
        <v>10.870648099498823</v>
      </c>
      <c r="O330" s="85">
        <f t="shared" si="139"/>
        <v>68.912236199526518</v>
      </c>
      <c r="P330" s="85">
        <f t="shared" si="140"/>
        <v>80.991058964589541</v>
      </c>
      <c r="Q330" s="85">
        <f t="shared" si="141"/>
        <v>1.2081746655641992</v>
      </c>
      <c r="R330" s="85">
        <f t="shared" si="142"/>
        <v>80.991058964589541</v>
      </c>
      <c r="S330" s="69">
        <v>0</v>
      </c>
      <c r="T330" s="132">
        <f t="shared" si="143"/>
        <v>18.567519948751272</v>
      </c>
      <c r="U330" s="57">
        <f t="shared" si="121"/>
        <v>1</v>
      </c>
      <c r="V330" s="69">
        <f t="shared" si="144"/>
        <v>0</v>
      </c>
      <c r="W330" s="69">
        <f t="shared" si="145"/>
        <v>1</v>
      </c>
      <c r="X330" s="67">
        <f t="shared" si="122"/>
        <v>1</v>
      </c>
      <c r="Y330" s="68">
        <f t="shared" si="123"/>
        <v>9999</v>
      </c>
      <c r="Z330" s="68">
        <f t="shared" si="124"/>
        <v>0</v>
      </c>
      <c r="AA330" s="68">
        <f t="shared" si="125"/>
        <v>9999</v>
      </c>
      <c r="AB330" s="117" t="str">
        <f t="shared" si="126"/>
        <v/>
      </c>
      <c r="AC330" s="117" t="str">
        <f t="shared" si="130"/>
        <v/>
      </c>
      <c r="AD330" s="117" t="str">
        <f t="shared" si="131"/>
        <v/>
      </c>
      <c r="AE330" s="117" t="str">
        <f t="shared" si="132"/>
        <v/>
      </c>
      <c r="AF330" s="117" t="str">
        <f t="shared" si="133"/>
        <v/>
      </c>
      <c r="AG330" s="133" t="str">
        <f t="shared" si="133"/>
        <v/>
      </c>
      <c r="AH330" s="117" t="str">
        <f t="shared" si="127"/>
        <v/>
      </c>
      <c r="AI330" s="117" t="str">
        <f t="shared" si="113"/>
        <v/>
      </c>
      <c r="AJ330" s="117" t="str">
        <f t="shared" si="114"/>
        <v/>
      </c>
      <c r="AK330" s="117" t="str">
        <f t="shared" si="115"/>
        <v/>
      </c>
      <c r="AL330" s="117" t="str">
        <f t="shared" si="116"/>
        <v/>
      </c>
      <c r="AM330" s="117" t="str">
        <f t="shared" si="128"/>
        <v/>
      </c>
      <c r="AN330" s="117" t="str">
        <f t="shared" si="129"/>
        <v/>
      </c>
      <c r="AO330" s="117" t="str">
        <f t="shared" si="117"/>
        <v/>
      </c>
      <c r="AP330" s="117" t="str">
        <f t="shared" si="118"/>
        <v/>
      </c>
      <c r="AQ330" s="117" t="str">
        <f t="shared" si="119"/>
        <v/>
      </c>
      <c r="AR330" s="133" t="str">
        <f t="shared" si="120"/>
        <v/>
      </c>
      <c r="AS330" s="69"/>
      <c r="AT330" s="69"/>
      <c r="AU330" s="69"/>
      <c r="AV330" s="65"/>
      <c r="AW330" s="65"/>
      <c r="AX330" s="65"/>
      <c r="AY330" s="65"/>
    </row>
    <row r="331" spans="1:51" x14ac:dyDescent="0.25">
      <c r="A331" s="2"/>
      <c r="B331" s="117">
        <v>183</v>
      </c>
      <c r="C331" s="55" t="s">
        <v>304</v>
      </c>
      <c r="D331" s="69">
        <v>43</v>
      </c>
      <c r="E331" s="69">
        <v>67.8</v>
      </c>
      <c r="F331" s="69">
        <v>4500</v>
      </c>
      <c r="G331" s="69">
        <v>20.3</v>
      </c>
      <c r="H331" s="69">
        <v>125</v>
      </c>
      <c r="I331" s="67">
        <v>1.5</v>
      </c>
      <c r="J331" s="85">
        <f t="shared" si="134"/>
        <v>27.510709534108166</v>
      </c>
      <c r="K331" s="85">
        <f t="shared" si="135"/>
        <v>28.718884199672367</v>
      </c>
      <c r="L331" s="85">
        <f t="shared" si="136"/>
        <v>1.2081746655641992</v>
      </c>
      <c r="M331" s="85">
        <f t="shared" si="137"/>
        <v>28.718884199672367</v>
      </c>
      <c r="N331" s="85">
        <f t="shared" si="138"/>
        <v>10.870648099498823</v>
      </c>
      <c r="O331" s="85">
        <f t="shared" si="139"/>
        <v>16.640061434609343</v>
      </c>
      <c r="P331" s="85">
        <f t="shared" si="140"/>
        <v>28.718884199672367</v>
      </c>
      <c r="Q331" s="85">
        <f t="shared" si="141"/>
        <v>1.2081746655641992</v>
      </c>
      <c r="R331" s="85">
        <f t="shared" si="142"/>
        <v>28.718884199672367</v>
      </c>
      <c r="S331" s="69">
        <v>0</v>
      </c>
      <c r="T331" s="132">
        <f t="shared" si="143"/>
        <v>11.306083239147233</v>
      </c>
      <c r="U331" s="57">
        <f t="shared" si="121"/>
        <v>1</v>
      </c>
      <c r="V331" s="69">
        <f t="shared" si="144"/>
        <v>1</v>
      </c>
      <c r="W331" s="69">
        <f t="shared" si="145"/>
        <v>1</v>
      </c>
      <c r="X331" s="67">
        <f t="shared" si="122"/>
        <v>1</v>
      </c>
      <c r="Y331" s="68">
        <f t="shared" si="123"/>
        <v>20.3</v>
      </c>
      <c r="Z331" s="68">
        <f t="shared" si="124"/>
        <v>0</v>
      </c>
      <c r="AA331" s="68">
        <f t="shared" si="125"/>
        <v>9999</v>
      </c>
      <c r="AB331" s="117" t="str">
        <f t="shared" si="126"/>
        <v/>
      </c>
      <c r="AC331" s="117" t="str">
        <f t="shared" si="130"/>
        <v/>
      </c>
      <c r="AD331" s="117" t="str">
        <f t="shared" si="131"/>
        <v/>
      </c>
      <c r="AE331" s="117" t="str">
        <f t="shared" si="132"/>
        <v/>
      </c>
      <c r="AF331" s="117" t="str">
        <f t="shared" si="133"/>
        <v/>
      </c>
      <c r="AG331" s="133" t="str">
        <f t="shared" si="133"/>
        <v/>
      </c>
      <c r="AH331" s="117" t="str">
        <f t="shared" si="127"/>
        <v/>
      </c>
      <c r="AI331" s="117" t="str">
        <f t="shared" si="113"/>
        <v/>
      </c>
      <c r="AJ331" s="117" t="str">
        <f t="shared" si="114"/>
        <v/>
      </c>
      <c r="AK331" s="117" t="str">
        <f t="shared" si="115"/>
        <v/>
      </c>
      <c r="AL331" s="117" t="str">
        <f t="shared" si="116"/>
        <v/>
      </c>
      <c r="AM331" s="117" t="str">
        <f t="shared" si="128"/>
        <v/>
      </c>
      <c r="AN331" s="117" t="str">
        <f t="shared" si="129"/>
        <v/>
      </c>
      <c r="AO331" s="117" t="str">
        <f t="shared" si="117"/>
        <v/>
      </c>
      <c r="AP331" s="117" t="str">
        <f t="shared" si="118"/>
        <v/>
      </c>
      <c r="AQ331" s="117" t="str">
        <f t="shared" si="119"/>
        <v/>
      </c>
      <c r="AR331" s="133" t="str">
        <f t="shared" si="120"/>
        <v/>
      </c>
      <c r="AS331" s="69"/>
      <c r="AT331" s="69"/>
      <c r="AU331" s="69"/>
      <c r="AV331" s="65"/>
      <c r="AW331" s="65"/>
      <c r="AX331" s="65"/>
      <c r="AY331" s="65"/>
    </row>
    <row r="332" spans="1:51" x14ac:dyDescent="0.25">
      <c r="A332" s="2"/>
      <c r="B332" s="117">
        <v>184</v>
      </c>
      <c r="C332" s="55" t="s">
        <v>305</v>
      </c>
      <c r="D332" s="69">
        <v>46</v>
      </c>
      <c r="E332" s="69">
        <v>27.4</v>
      </c>
      <c r="F332" s="69">
        <v>4500</v>
      </c>
      <c r="G332" s="69">
        <v>21.7</v>
      </c>
      <c r="H332" s="69">
        <v>150</v>
      </c>
      <c r="I332" s="67">
        <v>11</v>
      </c>
      <c r="J332" s="85">
        <f t="shared" si="134"/>
        <v>16.801805576183959</v>
      </c>
      <c r="K332" s="85">
        <f t="shared" si="135"/>
        <v>18.00998024174816</v>
      </c>
      <c r="L332" s="85">
        <f t="shared" si="136"/>
        <v>1.2081746655641992</v>
      </c>
      <c r="M332" s="85">
        <f t="shared" si="137"/>
        <v>18.00998024174816</v>
      </c>
      <c r="N332" s="85">
        <f t="shared" si="138"/>
        <v>10.870648099498823</v>
      </c>
      <c r="O332" s="85">
        <f t="shared" si="139"/>
        <v>5.9311574766851365</v>
      </c>
      <c r="P332" s="85">
        <f t="shared" si="140"/>
        <v>18.00998024174816</v>
      </c>
      <c r="Q332" s="85">
        <f t="shared" si="141"/>
        <v>1.2081746655641992</v>
      </c>
      <c r="R332" s="85">
        <f t="shared" si="142"/>
        <v>18.00998024174816</v>
      </c>
      <c r="S332" s="69">
        <v>0</v>
      </c>
      <c r="T332" s="132">
        <f t="shared" si="143"/>
        <v>10.436294928949193</v>
      </c>
      <c r="U332" s="57">
        <f t="shared" si="121"/>
        <v>1</v>
      </c>
      <c r="V332" s="69">
        <f t="shared" si="144"/>
        <v>1</v>
      </c>
      <c r="W332" s="69">
        <f t="shared" si="145"/>
        <v>1</v>
      </c>
      <c r="X332" s="67">
        <f t="shared" si="122"/>
        <v>1</v>
      </c>
      <c r="Y332" s="68">
        <f t="shared" si="123"/>
        <v>21.7</v>
      </c>
      <c r="Z332" s="68">
        <f t="shared" si="124"/>
        <v>0</v>
      </c>
      <c r="AA332" s="68">
        <f t="shared" si="125"/>
        <v>9999</v>
      </c>
      <c r="AB332" s="117" t="str">
        <f t="shared" si="126"/>
        <v/>
      </c>
      <c r="AC332" s="117" t="str">
        <f t="shared" si="130"/>
        <v/>
      </c>
      <c r="AD332" s="117" t="str">
        <f t="shared" si="131"/>
        <v/>
      </c>
      <c r="AE332" s="117" t="str">
        <f t="shared" si="132"/>
        <v/>
      </c>
      <c r="AF332" s="117" t="str">
        <f t="shared" si="133"/>
        <v/>
      </c>
      <c r="AG332" s="133" t="str">
        <f t="shared" si="133"/>
        <v/>
      </c>
      <c r="AH332" s="117" t="str">
        <f t="shared" si="127"/>
        <v/>
      </c>
      <c r="AI332" s="117" t="str">
        <f t="shared" si="113"/>
        <v/>
      </c>
      <c r="AJ332" s="117" t="str">
        <f t="shared" si="114"/>
        <v/>
      </c>
      <c r="AK332" s="117" t="str">
        <f t="shared" si="115"/>
        <v/>
      </c>
      <c r="AL332" s="117" t="str">
        <f t="shared" si="116"/>
        <v/>
      </c>
      <c r="AM332" s="117" t="str">
        <f t="shared" si="128"/>
        <v/>
      </c>
      <c r="AN332" s="117" t="str">
        <f t="shared" si="129"/>
        <v/>
      </c>
      <c r="AO332" s="117" t="str">
        <f t="shared" si="117"/>
        <v/>
      </c>
      <c r="AP332" s="117" t="str">
        <f t="shared" si="118"/>
        <v/>
      </c>
      <c r="AQ332" s="117" t="str">
        <f t="shared" si="119"/>
        <v/>
      </c>
      <c r="AR332" s="133" t="str">
        <f t="shared" si="120"/>
        <v/>
      </c>
      <c r="AS332" s="69"/>
      <c r="AT332" s="69"/>
      <c r="AU332" s="69"/>
      <c r="AV332" s="65"/>
      <c r="AW332" s="65"/>
      <c r="AX332" s="65"/>
      <c r="AY332" s="65"/>
    </row>
    <row r="333" spans="1:51" x14ac:dyDescent="0.25">
      <c r="A333" s="2"/>
      <c r="B333" s="117">
        <v>185</v>
      </c>
      <c r="C333" s="55" t="s">
        <v>306</v>
      </c>
      <c r="D333" s="69">
        <v>79</v>
      </c>
      <c r="E333" s="69">
        <v>191</v>
      </c>
      <c r="F333" s="69">
        <v>3000</v>
      </c>
      <c r="G333" s="69">
        <v>24.8</v>
      </c>
      <c r="H333" s="69">
        <v>230</v>
      </c>
      <c r="I333" s="67">
        <v>1.5</v>
      </c>
      <c r="J333" s="85">
        <f t="shared" si="134"/>
        <v>60.167565168174065</v>
      </c>
      <c r="K333" s="85">
        <f t="shared" si="135"/>
        <v>61.375739833738265</v>
      </c>
      <c r="L333" s="85">
        <f t="shared" si="136"/>
        <v>1.2081746655641992</v>
      </c>
      <c r="M333" s="85">
        <f t="shared" si="137"/>
        <v>61.375739833738265</v>
      </c>
      <c r="N333" s="85">
        <f t="shared" si="138"/>
        <v>10.870648099498823</v>
      </c>
      <c r="O333" s="85">
        <f t="shared" si="139"/>
        <v>49.296917068675242</v>
      </c>
      <c r="P333" s="85">
        <f t="shared" si="140"/>
        <v>61.375739833738265</v>
      </c>
      <c r="Q333" s="85">
        <f t="shared" si="141"/>
        <v>1.2081746655641992</v>
      </c>
      <c r="R333" s="85">
        <f t="shared" si="142"/>
        <v>61.375739833738265</v>
      </c>
      <c r="S333" s="69">
        <v>0</v>
      </c>
      <c r="T333" s="132">
        <f t="shared" si="143"/>
        <v>15.462974390958111</v>
      </c>
      <c r="U333" s="57">
        <f t="shared" si="121"/>
        <v>1</v>
      </c>
      <c r="V333" s="69">
        <f t="shared" si="144"/>
        <v>1</v>
      </c>
      <c r="W333" s="69">
        <f t="shared" si="145"/>
        <v>1</v>
      </c>
      <c r="X333" s="67">
        <f t="shared" si="122"/>
        <v>1</v>
      </c>
      <c r="Y333" s="68">
        <f t="shared" si="123"/>
        <v>24.8</v>
      </c>
      <c r="Z333" s="68">
        <f t="shared" si="124"/>
        <v>0</v>
      </c>
      <c r="AA333" s="68">
        <f t="shared" si="125"/>
        <v>9999</v>
      </c>
      <c r="AB333" s="117" t="str">
        <f t="shared" si="126"/>
        <v/>
      </c>
      <c r="AC333" s="117" t="str">
        <f t="shared" si="130"/>
        <v/>
      </c>
      <c r="AD333" s="117" t="str">
        <f t="shared" si="131"/>
        <v/>
      </c>
      <c r="AE333" s="117" t="str">
        <f t="shared" si="132"/>
        <v/>
      </c>
      <c r="AF333" s="117" t="str">
        <f t="shared" si="133"/>
        <v/>
      </c>
      <c r="AG333" s="133" t="str">
        <f t="shared" si="133"/>
        <v/>
      </c>
      <c r="AH333" s="117" t="str">
        <f t="shared" si="127"/>
        <v/>
      </c>
      <c r="AI333" s="117" t="str">
        <f t="shared" si="113"/>
        <v/>
      </c>
      <c r="AJ333" s="117" t="str">
        <f t="shared" si="114"/>
        <v/>
      </c>
      <c r="AK333" s="117" t="str">
        <f t="shared" si="115"/>
        <v/>
      </c>
      <c r="AL333" s="117" t="str">
        <f t="shared" si="116"/>
        <v/>
      </c>
      <c r="AM333" s="117" t="str">
        <f t="shared" si="128"/>
        <v/>
      </c>
      <c r="AN333" s="117" t="str">
        <f t="shared" si="129"/>
        <v/>
      </c>
      <c r="AO333" s="117" t="str">
        <f t="shared" si="117"/>
        <v/>
      </c>
      <c r="AP333" s="117" t="str">
        <f t="shared" si="118"/>
        <v/>
      </c>
      <c r="AQ333" s="117" t="str">
        <f t="shared" si="119"/>
        <v/>
      </c>
      <c r="AR333" s="133" t="str">
        <f t="shared" si="120"/>
        <v/>
      </c>
      <c r="AS333" s="69"/>
      <c r="AT333" s="69"/>
      <c r="AU333" s="69"/>
      <c r="AV333" s="65"/>
      <c r="AW333" s="65"/>
      <c r="AX333" s="65"/>
      <c r="AY333" s="65"/>
    </row>
    <row r="334" spans="1:51" x14ac:dyDescent="0.25">
      <c r="A334" s="2"/>
      <c r="B334" s="117">
        <v>186</v>
      </c>
      <c r="C334" s="55" t="s">
        <v>307</v>
      </c>
      <c r="D334" s="69">
        <v>125</v>
      </c>
      <c r="E334" s="69">
        <v>265</v>
      </c>
      <c r="F334" s="69">
        <v>2000</v>
      </c>
      <c r="G334" s="69">
        <v>26.2</v>
      </c>
      <c r="H334" s="69">
        <v>330</v>
      </c>
      <c r="I334" s="67">
        <v>1.5</v>
      </c>
      <c r="J334" s="85">
        <f t="shared" si="134"/>
        <v>79.782884299025341</v>
      </c>
      <c r="K334" s="85">
        <f t="shared" si="135"/>
        <v>80.991058964589541</v>
      </c>
      <c r="L334" s="85">
        <f t="shared" si="136"/>
        <v>1.2081746655641992</v>
      </c>
      <c r="M334" s="85">
        <f t="shared" si="137"/>
        <v>80.991058964589541</v>
      </c>
      <c r="N334" s="85">
        <f t="shared" si="138"/>
        <v>10.870648099498823</v>
      </c>
      <c r="O334" s="85">
        <f t="shared" si="139"/>
        <v>68.912236199526518</v>
      </c>
      <c r="P334" s="85">
        <f t="shared" si="140"/>
        <v>80.991058964589541</v>
      </c>
      <c r="Q334" s="85">
        <f t="shared" si="141"/>
        <v>1.2081746655641992</v>
      </c>
      <c r="R334" s="85">
        <f t="shared" si="142"/>
        <v>80.991058964589541</v>
      </c>
      <c r="S334" s="69">
        <v>0</v>
      </c>
      <c r="T334" s="132">
        <f t="shared" si="143"/>
        <v>18.567519948751272</v>
      </c>
      <c r="U334" s="57">
        <f t="shared" si="121"/>
        <v>1</v>
      </c>
      <c r="V334" s="69">
        <f t="shared" si="144"/>
        <v>0</v>
      </c>
      <c r="W334" s="69">
        <f t="shared" si="145"/>
        <v>1</v>
      </c>
      <c r="X334" s="67">
        <f t="shared" si="122"/>
        <v>1</v>
      </c>
      <c r="Y334" s="68">
        <f t="shared" si="123"/>
        <v>9999</v>
      </c>
      <c r="Z334" s="68">
        <f t="shared" si="124"/>
        <v>0</v>
      </c>
      <c r="AA334" s="68">
        <f t="shared" si="125"/>
        <v>9999</v>
      </c>
      <c r="AB334" s="117" t="str">
        <f t="shared" si="126"/>
        <v/>
      </c>
      <c r="AC334" s="117" t="str">
        <f t="shared" si="130"/>
        <v/>
      </c>
      <c r="AD334" s="117" t="str">
        <f t="shared" si="131"/>
        <v/>
      </c>
      <c r="AE334" s="117" t="str">
        <f t="shared" si="132"/>
        <v/>
      </c>
      <c r="AF334" s="117" t="str">
        <f t="shared" si="133"/>
        <v/>
      </c>
      <c r="AG334" s="133" t="str">
        <f t="shared" si="133"/>
        <v/>
      </c>
      <c r="AH334" s="117" t="str">
        <f t="shared" si="127"/>
        <v/>
      </c>
      <c r="AI334" s="117" t="str">
        <f t="shared" si="113"/>
        <v/>
      </c>
      <c r="AJ334" s="117" t="str">
        <f t="shared" si="114"/>
        <v/>
      </c>
      <c r="AK334" s="117" t="str">
        <f t="shared" si="115"/>
        <v/>
      </c>
      <c r="AL334" s="117" t="str">
        <f t="shared" si="116"/>
        <v/>
      </c>
      <c r="AM334" s="117" t="str">
        <f t="shared" si="128"/>
        <v/>
      </c>
      <c r="AN334" s="117" t="str">
        <f t="shared" si="129"/>
        <v/>
      </c>
      <c r="AO334" s="117" t="str">
        <f t="shared" si="117"/>
        <v/>
      </c>
      <c r="AP334" s="117" t="str">
        <f t="shared" si="118"/>
        <v/>
      </c>
      <c r="AQ334" s="117" t="str">
        <f t="shared" si="119"/>
        <v/>
      </c>
      <c r="AR334" s="133" t="str">
        <f t="shared" si="120"/>
        <v/>
      </c>
      <c r="AS334" s="69"/>
      <c r="AT334" s="69"/>
      <c r="AU334" s="69"/>
      <c r="AV334" s="65"/>
      <c r="AW334" s="65"/>
      <c r="AX334" s="65"/>
      <c r="AY334" s="65"/>
    </row>
    <row r="335" spans="1:51" x14ac:dyDescent="0.25">
      <c r="A335" s="2"/>
      <c r="B335" s="117">
        <v>187</v>
      </c>
      <c r="C335" s="55" t="s">
        <v>308</v>
      </c>
      <c r="D335" s="69">
        <v>109</v>
      </c>
      <c r="E335" s="69">
        <v>265</v>
      </c>
      <c r="F335" s="69">
        <v>3000</v>
      </c>
      <c r="G335" s="69">
        <v>34.200000000000003</v>
      </c>
      <c r="H335" s="69">
        <v>330</v>
      </c>
      <c r="I335" s="67">
        <v>1.5</v>
      </c>
      <c r="J335" s="85">
        <f t="shared" si="134"/>
        <v>79.782884299025341</v>
      </c>
      <c r="K335" s="85">
        <f t="shared" si="135"/>
        <v>80.991058964589541</v>
      </c>
      <c r="L335" s="85">
        <f t="shared" si="136"/>
        <v>1.2081746655641992</v>
      </c>
      <c r="M335" s="85">
        <f t="shared" si="137"/>
        <v>80.991058964589541</v>
      </c>
      <c r="N335" s="85">
        <f t="shared" si="138"/>
        <v>10.870648099498823</v>
      </c>
      <c r="O335" s="85">
        <f t="shared" si="139"/>
        <v>68.912236199526518</v>
      </c>
      <c r="P335" s="85">
        <f t="shared" si="140"/>
        <v>80.991058964589541</v>
      </c>
      <c r="Q335" s="85">
        <f t="shared" si="141"/>
        <v>1.2081746655641992</v>
      </c>
      <c r="R335" s="85">
        <f t="shared" si="142"/>
        <v>80.991058964589541</v>
      </c>
      <c r="S335" s="69">
        <v>0</v>
      </c>
      <c r="T335" s="132">
        <f t="shared" si="143"/>
        <v>18.567519948751272</v>
      </c>
      <c r="U335" s="57">
        <f t="shared" si="121"/>
        <v>1</v>
      </c>
      <c r="V335" s="69">
        <f t="shared" si="144"/>
        <v>1</v>
      </c>
      <c r="W335" s="69">
        <f t="shared" si="145"/>
        <v>1</v>
      </c>
      <c r="X335" s="67">
        <f t="shared" si="122"/>
        <v>1</v>
      </c>
      <c r="Y335" s="68">
        <f t="shared" si="123"/>
        <v>34.200000000000003</v>
      </c>
      <c r="Z335" s="68">
        <f t="shared" si="124"/>
        <v>0</v>
      </c>
      <c r="AA335" s="68">
        <f t="shared" si="125"/>
        <v>9999</v>
      </c>
      <c r="AB335" s="117" t="str">
        <f t="shared" si="126"/>
        <v/>
      </c>
      <c r="AC335" s="117" t="str">
        <f t="shared" si="130"/>
        <v/>
      </c>
      <c r="AD335" s="117" t="str">
        <f t="shared" si="131"/>
        <v/>
      </c>
      <c r="AE335" s="117" t="str">
        <f t="shared" si="132"/>
        <v/>
      </c>
      <c r="AF335" s="117" t="str">
        <f t="shared" si="133"/>
        <v/>
      </c>
      <c r="AG335" s="133" t="str">
        <f t="shared" si="133"/>
        <v/>
      </c>
      <c r="AH335" s="117" t="str">
        <f t="shared" si="127"/>
        <v/>
      </c>
      <c r="AI335" s="117" t="str">
        <f t="shared" si="113"/>
        <v/>
      </c>
      <c r="AJ335" s="117" t="str">
        <f t="shared" si="114"/>
        <v/>
      </c>
      <c r="AK335" s="117" t="str">
        <f t="shared" si="115"/>
        <v/>
      </c>
      <c r="AL335" s="117" t="str">
        <f t="shared" si="116"/>
        <v/>
      </c>
      <c r="AM335" s="117" t="str">
        <f t="shared" si="128"/>
        <v/>
      </c>
      <c r="AN335" s="117" t="str">
        <f t="shared" si="129"/>
        <v/>
      </c>
      <c r="AO335" s="117" t="str">
        <f t="shared" si="117"/>
        <v/>
      </c>
      <c r="AP335" s="117" t="str">
        <f t="shared" si="118"/>
        <v/>
      </c>
      <c r="AQ335" s="117" t="str">
        <f t="shared" si="119"/>
        <v/>
      </c>
      <c r="AR335" s="133" t="str">
        <f t="shared" si="120"/>
        <v/>
      </c>
      <c r="AS335" s="69"/>
      <c r="AT335" s="69"/>
      <c r="AU335" s="69"/>
      <c r="AV335" s="65"/>
      <c r="AW335" s="65"/>
      <c r="AX335" s="65"/>
      <c r="AY335" s="65"/>
    </row>
    <row r="336" spans="1:5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7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7"/>
      <c r="AT336" s="7"/>
      <c r="AU336" s="7"/>
      <c r="AV336" s="30"/>
      <c r="AW336" s="30"/>
      <c r="AX336" s="30"/>
      <c r="AY336" s="30"/>
    </row>
    <row r="337" spans="1:78" x14ac:dyDescent="0.25">
      <c r="A337" s="2"/>
      <c r="B337" s="7"/>
      <c r="C337" s="7"/>
      <c r="D337" s="7"/>
      <c r="E337" s="7"/>
      <c r="F337" s="7"/>
      <c r="G337" s="7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</row>
    <row r="338" spans="1:78" ht="15.75" x14ac:dyDescent="0.25">
      <c r="B338" s="18"/>
      <c r="C338" s="46" t="s">
        <v>337</v>
      </c>
      <c r="D338" s="72">
        <f>MIN(W341:AN479)</f>
        <v>3.42</v>
      </c>
      <c r="E338" s="263" t="s">
        <v>338</v>
      </c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 t="s">
        <v>339</v>
      </c>
      <c r="X338" s="263"/>
      <c r="Y338" s="263"/>
      <c r="Z338" s="263"/>
      <c r="AA338" s="263"/>
      <c r="AB338" s="263"/>
      <c r="AC338" s="263"/>
      <c r="AD338" s="263"/>
      <c r="AE338" s="263"/>
      <c r="AF338" s="263"/>
      <c r="AG338" s="263"/>
      <c r="AH338" s="263"/>
      <c r="AI338" s="263"/>
      <c r="AJ338" s="263"/>
      <c r="AK338" s="263"/>
      <c r="AL338" s="263"/>
      <c r="AM338" s="263"/>
      <c r="AN338" s="263"/>
      <c r="AO338" s="263" t="s">
        <v>340</v>
      </c>
      <c r="AP338" s="263"/>
      <c r="AQ338" s="263"/>
      <c r="AR338" s="263"/>
      <c r="AS338" s="263"/>
      <c r="AT338" s="263"/>
      <c r="AU338" s="263"/>
      <c r="AV338" s="263"/>
      <c r="AW338" s="263"/>
      <c r="AX338" s="263"/>
      <c r="AY338" s="263"/>
      <c r="AZ338" s="263"/>
      <c r="BA338" s="263"/>
      <c r="BB338" s="263"/>
      <c r="BC338" s="263"/>
      <c r="BD338" s="263"/>
      <c r="BE338" s="263"/>
      <c r="BF338" s="263"/>
      <c r="BG338" s="263" t="s">
        <v>341</v>
      </c>
      <c r="BH338" s="263"/>
      <c r="BI338" s="258" t="s">
        <v>342</v>
      </c>
      <c r="BJ338" s="258"/>
      <c r="BK338" s="258"/>
      <c r="BL338" s="258"/>
      <c r="BM338" s="258"/>
      <c r="BN338" s="258"/>
      <c r="BO338" s="258"/>
      <c r="BP338" s="258"/>
      <c r="BQ338" s="258"/>
      <c r="BR338" s="258"/>
      <c r="BS338" s="258"/>
      <c r="BT338" s="258"/>
      <c r="BU338" s="258"/>
      <c r="BV338" s="258"/>
      <c r="BW338" s="258"/>
      <c r="BX338" s="258"/>
      <c r="BY338" s="258" t="s">
        <v>343</v>
      </c>
      <c r="BZ338" s="258">
        <f>MAX(BI341:BZ479)</f>
        <v>8</v>
      </c>
    </row>
    <row r="339" spans="1:78" x14ac:dyDescent="0.25">
      <c r="B339" s="18"/>
      <c r="C339" s="69"/>
      <c r="D339" s="69"/>
      <c r="E339" s="264" t="s">
        <v>344</v>
      </c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  <c r="R339" s="264"/>
      <c r="S339" s="264"/>
      <c r="T339" s="264"/>
      <c r="U339" s="264"/>
      <c r="V339" s="264"/>
      <c r="W339" s="264" t="s">
        <v>344</v>
      </c>
      <c r="X339" s="264"/>
      <c r="Y339" s="264"/>
      <c r="Z339" s="264"/>
      <c r="AA339" s="264"/>
      <c r="AB339" s="264"/>
      <c r="AC339" s="264"/>
      <c r="AD339" s="264"/>
      <c r="AE339" s="264"/>
      <c r="AF339" s="264"/>
      <c r="AG339" s="264"/>
      <c r="AH339" s="264"/>
      <c r="AI339" s="264"/>
      <c r="AJ339" s="264"/>
      <c r="AK339" s="264"/>
      <c r="AL339" s="264"/>
      <c r="AM339" s="264"/>
      <c r="AN339" s="264"/>
      <c r="AO339" s="264" t="s">
        <v>344</v>
      </c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264"/>
      <c r="AZ339" s="264"/>
      <c r="BA339" s="264"/>
      <c r="BB339" s="264"/>
      <c r="BC339" s="264"/>
      <c r="BD339" s="264"/>
      <c r="BE339" s="264"/>
      <c r="BF339" s="264"/>
      <c r="BG339" s="69"/>
      <c r="BH339" s="63" t="s">
        <v>116</v>
      </c>
      <c r="BI339" s="258"/>
      <c r="BJ339" s="258"/>
      <c r="BK339" s="258"/>
      <c r="BL339" s="258"/>
      <c r="BM339" s="258"/>
      <c r="BN339" s="258"/>
      <c r="BO339" s="258"/>
      <c r="BP339" s="258"/>
      <c r="BQ339" s="258"/>
      <c r="BR339" s="258"/>
      <c r="BS339" s="258"/>
      <c r="BT339" s="258"/>
      <c r="BU339" s="258"/>
      <c r="BV339" s="258"/>
      <c r="BW339" s="258"/>
      <c r="BX339" s="258"/>
      <c r="BY339" s="258"/>
      <c r="BZ339" s="258"/>
    </row>
    <row r="340" spans="1:78" x14ac:dyDescent="0.25">
      <c r="B340" s="18"/>
      <c r="C340" s="69"/>
      <c r="D340" s="74">
        <f>L101</f>
        <v>3.42</v>
      </c>
      <c r="E340" s="75">
        <v>1</v>
      </c>
      <c r="F340" s="75">
        <v>1.5</v>
      </c>
      <c r="G340" s="75">
        <v>2</v>
      </c>
      <c r="H340" s="75">
        <v>2.5</v>
      </c>
      <c r="I340" s="75">
        <v>3</v>
      </c>
      <c r="J340" s="75">
        <v>4</v>
      </c>
      <c r="K340" s="75">
        <v>5</v>
      </c>
      <c r="L340" s="75">
        <v>6</v>
      </c>
      <c r="M340" s="75">
        <v>8</v>
      </c>
      <c r="N340" s="75">
        <v>10</v>
      </c>
      <c r="O340" s="75">
        <v>12</v>
      </c>
      <c r="P340" s="75">
        <v>16</v>
      </c>
      <c r="Q340" s="75">
        <v>20</v>
      </c>
      <c r="R340" s="75">
        <v>24</v>
      </c>
      <c r="S340" s="75">
        <v>25</v>
      </c>
      <c r="T340" s="75">
        <v>32</v>
      </c>
      <c r="U340" s="75">
        <v>40</v>
      </c>
      <c r="V340" s="76">
        <v>50</v>
      </c>
      <c r="W340" s="75">
        <v>1</v>
      </c>
      <c r="X340" s="75">
        <v>1.5</v>
      </c>
      <c r="Y340" s="75">
        <v>2</v>
      </c>
      <c r="Z340" s="75">
        <v>2.5</v>
      </c>
      <c r="AA340" s="75">
        <v>3</v>
      </c>
      <c r="AB340" s="75">
        <v>4</v>
      </c>
      <c r="AC340" s="75">
        <v>5</v>
      </c>
      <c r="AD340" s="75">
        <v>6</v>
      </c>
      <c r="AE340" s="75">
        <v>8</v>
      </c>
      <c r="AF340" s="75">
        <v>10</v>
      </c>
      <c r="AG340" s="75">
        <v>12</v>
      </c>
      <c r="AH340" s="75">
        <v>16</v>
      </c>
      <c r="AI340" s="75">
        <v>20</v>
      </c>
      <c r="AJ340" s="75">
        <v>24</v>
      </c>
      <c r="AK340" s="75">
        <v>25</v>
      </c>
      <c r="AL340" s="75">
        <v>32</v>
      </c>
      <c r="AM340" s="75">
        <v>40</v>
      </c>
      <c r="AN340" s="76">
        <v>50</v>
      </c>
      <c r="AO340" s="75">
        <v>1</v>
      </c>
      <c r="AP340" s="75">
        <v>1.5</v>
      </c>
      <c r="AQ340" s="75">
        <v>2</v>
      </c>
      <c r="AR340" s="75">
        <v>2.5</v>
      </c>
      <c r="AS340" s="75">
        <v>3</v>
      </c>
      <c r="AT340" s="75">
        <v>4</v>
      </c>
      <c r="AU340" s="75">
        <v>5</v>
      </c>
      <c r="AV340" s="75">
        <v>6</v>
      </c>
      <c r="AW340" s="75">
        <v>8</v>
      </c>
      <c r="AX340" s="75">
        <v>10</v>
      </c>
      <c r="AY340" s="75">
        <v>12</v>
      </c>
      <c r="AZ340" s="75">
        <v>16</v>
      </c>
      <c r="BA340" s="75">
        <v>20</v>
      </c>
      <c r="BB340" s="75">
        <v>24</v>
      </c>
      <c r="BC340" s="75">
        <v>25</v>
      </c>
      <c r="BD340" s="75">
        <v>32</v>
      </c>
      <c r="BE340" s="75">
        <v>40</v>
      </c>
      <c r="BF340" s="76">
        <v>50</v>
      </c>
      <c r="BG340" s="69">
        <f>MIN(BG341:BG479)</f>
        <v>0.11111111111111116</v>
      </c>
      <c r="BH340" s="77">
        <f>MAX(BH341:BH479)</f>
        <v>0.88888888888888884</v>
      </c>
      <c r="BI340" s="75">
        <v>1</v>
      </c>
      <c r="BJ340" s="75">
        <v>1.5</v>
      </c>
      <c r="BK340" s="75">
        <v>2</v>
      </c>
      <c r="BL340" s="75">
        <v>2.5</v>
      </c>
      <c r="BM340" s="75">
        <v>3</v>
      </c>
      <c r="BN340" s="75">
        <v>4</v>
      </c>
      <c r="BO340" s="75">
        <v>5</v>
      </c>
      <c r="BP340" s="75">
        <v>6</v>
      </c>
      <c r="BQ340" s="75">
        <v>8</v>
      </c>
      <c r="BR340" s="75">
        <v>10</v>
      </c>
      <c r="BS340" s="75">
        <v>12</v>
      </c>
      <c r="BT340" s="75">
        <v>16</v>
      </c>
      <c r="BU340" s="75">
        <v>20</v>
      </c>
      <c r="BV340" s="75">
        <v>24</v>
      </c>
      <c r="BW340" s="75">
        <v>25</v>
      </c>
      <c r="BX340" s="75">
        <v>32</v>
      </c>
      <c r="BY340" s="75">
        <v>40</v>
      </c>
      <c r="BZ340" s="76">
        <v>50</v>
      </c>
    </row>
    <row r="341" spans="1:78" x14ac:dyDescent="0.25">
      <c r="B341" s="18"/>
      <c r="C341" s="261" t="s">
        <v>114</v>
      </c>
      <c r="D341" s="78">
        <v>0.20833333333333334</v>
      </c>
      <c r="E341" s="69">
        <f t="dataTable" ref="E341:V479" dt2D="1" dtr="1" r1="L99" r2="L100"/>
        <v>0</v>
      </c>
      <c r="F341" s="69">
        <v>0</v>
      </c>
      <c r="G341" s="69">
        <v>0</v>
      </c>
      <c r="H341" s="69">
        <v>0</v>
      </c>
      <c r="I341" s="69">
        <v>0</v>
      </c>
      <c r="J341" s="69">
        <v>0</v>
      </c>
      <c r="K341" s="69">
        <v>0</v>
      </c>
      <c r="L341" s="69">
        <v>0</v>
      </c>
      <c r="M341" s="69">
        <v>0</v>
      </c>
      <c r="N341" s="69">
        <v>0</v>
      </c>
      <c r="O341" s="69">
        <v>0</v>
      </c>
      <c r="P341" s="69">
        <v>0</v>
      </c>
      <c r="Q341" s="69">
        <v>5.78</v>
      </c>
      <c r="R341" s="69">
        <v>3.77</v>
      </c>
      <c r="S341" s="69">
        <v>4.01</v>
      </c>
      <c r="T341" s="69">
        <v>5.03</v>
      </c>
      <c r="U341" s="69">
        <v>4.4000000000000004</v>
      </c>
      <c r="V341" s="67">
        <v>3.54</v>
      </c>
      <c r="W341" s="69" t="str">
        <f>IF(E341=0,"",E341)</f>
        <v/>
      </c>
      <c r="X341" s="69" t="str">
        <f t="shared" ref="X341:AN355" si="146">IF(F341=0,"",F341)</f>
        <v/>
      </c>
      <c r="Y341" s="69" t="str">
        <f t="shared" si="146"/>
        <v/>
      </c>
      <c r="Z341" s="69" t="str">
        <f t="shared" si="146"/>
        <v/>
      </c>
      <c r="AA341" s="69" t="str">
        <f t="shared" si="146"/>
        <v/>
      </c>
      <c r="AB341" s="69" t="str">
        <f t="shared" si="146"/>
        <v/>
      </c>
      <c r="AC341" s="69" t="str">
        <f t="shared" si="146"/>
        <v/>
      </c>
      <c r="AD341" s="69" t="str">
        <f t="shared" si="146"/>
        <v/>
      </c>
      <c r="AE341" s="69" t="str">
        <f t="shared" si="146"/>
        <v/>
      </c>
      <c r="AF341" s="69" t="str">
        <f t="shared" si="146"/>
        <v/>
      </c>
      <c r="AG341" s="69" t="str">
        <f t="shared" si="146"/>
        <v/>
      </c>
      <c r="AH341" s="69" t="str">
        <f t="shared" si="146"/>
        <v/>
      </c>
      <c r="AI341" s="69">
        <f t="shared" si="146"/>
        <v>5.78</v>
      </c>
      <c r="AJ341" s="69">
        <f t="shared" si="146"/>
        <v>3.77</v>
      </c>
      <c r="AK341" s="69">
        <f t="shared" si="146"/>
        <v>4.01</v>
      </c>
      <c r="AL341" s="69">
        <f t="shared" si="146"/>
        <v>5.03</v>
      </c>
      <c r="AM341" s="69">
        <f t="shared" si="146"/>
        <v>4.4000000000000004</v>
      </c>
      <c r="AN341" s="67">
        <f t="shared" si="146"/>
        <v>3.54</v>
      </c>
      <c r="AO341" s="69">
        <f>IF(E341=$D$338,1,0)*$D341</f>
        <v>0</v>
      </c>
      <c r="AP341" s="69">
        <f t="shared" ref="AP341:BF341" si="147">IF(F341=$D$338,1,0)*$D341</f>
        <v>0</v>
      </c>
      <c r="AQ341" s="69">
        <f t="shared" si="147"/>
        <v>0</v>
      </c>
      <c r="AR341" s="69">
        <f t="shared" si="147"/>
        <v>0</v>
      </c>
      <c r="AS341" s="69">
        <f t="shared" si="147"/>
        <v>0</v>
      </c>
      <c r="AT341" s="69">
        <f t="shared" si="147"/>
        <v>0</v>
      </c>
      <c r="AU341" s="69">
        <f t="shared" si="147"/>
        <v>0</v>
      </c>
      <c r="AV341" s="69">
        <f t="shared" si="147"/>
        <v>0</v>
      </c>
      <c r="AW341" s="69">
        <f t="shared" si="147"/>
        <v>0</v>
      </c>
      <c r="AX341" s="69">
        <f t="shared" si="147"/>
        <v>0</v>
      </c>
      <c r="AY341" s="69">
        <f t="shared" si="147"/>
        <v>0</v>
      </c>
      <c r="AZ341" s="69">
        <f t="shared" si="147"/>
        <v>0</v>
      </c>
      <c r="BA341" s="69">
        <f t="shared" si="147"/>
        <v>0</v>
      </c>
      <c r="BB341" s="69">
        <f t="shared" si="147"/>
        <v>0</v>
      </c>
      <c r="BC341" s="69">
        <f t="shared" si="147"/>
        <v>0</v>
      </c>
      <c r="BD341" s="69">
        <f t="shared" si="147"/>
        <v>0</v>
      </c>
      <c r="BE341" s="69">
        <f t="shared" si="147"/>
        <v>0</v>
      </c>
      <c r="BF341" s="67">
        <f t="shared" si="147"/>
        <v>0</v>
      </c>
      <c r="BG341" s="69">
        <f>IF(MAX(AO341:BF341)=0,1000,ABS(MAX(AO341:BF341)-1))</f>
        <v>1000</v>
      </c>
      <c r="BH341" s="67">
        <f>IF(BG341=BG$340,IF(MAX(AO341:BF341)&gt;1,1+BG$340,1-BG$340),0)</f>
        <v>0</v>
      </c>
      <c r="BI341" s="79">
        <f>IF(AO341=$BH$340,E$340,0)</f>
        <v>0</v>
      </c>
      <c r="BJ341" s="69">
        <f t="shared" ref="BJ341:BZ341" si="148">IF(AP341=$BH$340,F$340,0)</f>
        <v>0</v>
      </c>
      <c r="BK341" s="69">
        <f t="shared" si="148"/>
        <v>0</v>
      </c>
      <c r="BL341" s="69">
        <f t="shared" si="148"/>
        <v>0</v>
      </c>
      <c r="BM341" s="69">
        <f t="shared" si="148"/>
        <v>0</v>
      </c>
      <c r="BN341" s="69">
        <f t="shared" si="148"/>
        <v>0</v>
      </c>
      <c r="BO341" s="69">
        <f t="shared" si="148"/>
        <v>0</v>
      </c>
      <c r="BP341" s="69">
        <f t="shared" si="148"/>
        <v>0</v>
      </c>
      <c r="BQ341" s="69">
        <f t="shared" si="148"/>
        <v>0</v>
      </c>
      <c r="BR341" s="69">
        <f t="shared" si="148"/>
        <v>0</v>
      </c>
      <c r="BS341" s="69">
        <f t="shared" si="148"/>
        <v>0</v>
      </c>
      <c r="BT341" s="69">
        <f t="shared" si="148"/>
        <v>0</v>
      </c>
      <c r="BU341" s="69">
        <f t="shared" si="148"/>
        <v>0</v>
      </c>
      <c r="BV341" s="69">
        <f t="shared" si="148"/>
        <v>0</v>
      </c>
      <c r="BW341" s="69">
        <f t="shared" si="148"/>
        <v>0</v>
      </c>
      <c r="BX341" s="69">
        <f t="shared" si="148"/>
        <v>0</v>
      </c>
      <c r="BY341" s="69">
        <f t="shared" si="148"/>
        <v>0</v>
      </c>
      <c r="BZ341" s="67">
        <f t="shared" si="148"/>
        <v>0</v>
      </c>
    </row>
    <row r="342" spans="1:78" x14ac:dyDescent="0.25">
      <c r="B342" s="18"/>
      <c r="C342" s="261"/>
      <c r="D342" s="78">
        <v>0.22916666666666666</v>
      </c>
      <c r="E342" s="69">
        <v>0</v>
      </c>
      <c r="F342" s="69">
        <v>0</v>
      </c>
      <c r="G342" s="69">
        <v>0</v>
      </c>
      <c r="H342" s="69">
        <v>0</v>
      </c>
      <c r="I342" s="69">
        <v>0</v>
      </c>
      <c r="J342" s="69">
        <v>0</v>
      </c>
      <c r="K342" s="69">
        <v>0</v>
      </c>
      <c r="L342" s="69">
        <v>0</v>
      </c>
      <c r="M342" s="69">
        <v>0</v>
      </c>
      <c r="N342" s="69">
        <v>0</v>
      </c>
      <c r="O342" s="69">
        <v>0</v>
      </c>
      <c r="P342" s="69">
        <v>5.78</v>
      </c>
      <c r="Q342" s="69">
        <v>3.77</v>
      </c>
      <c r="R342" s="69">
        <v>4.71</v>
      </c>
      <c r="S342" s="69">
        <v>4.71</v>
      </c>
      <c r="T342" s="69">
        <v>3.8</v>
      </c>
      <c r="U342" s="69">
        <v>4.4000000000000004</v>
      </c>
      <c r="V342" s="67">
        <v>4.4000000000000004</v>
      </c>
      <c r="W342" s="69" t="str">
        <f t="shared" ref="W342:AL371" si="149">IF(E342=0,"",E342)</f>
        <v/>
      </c>
      <c r="X342" s="69" t="str">
        <f t="shared" si="146"/>
        <v/>
      </c>
      <c r="Y342" s="69" t="str">
        <f t="shared" si="146"/>
        <v/>
      </c>
      <c r="Z342" s="69" t="str">
        <f t="shared" si="146"/>
        <v/>
      </c>
      <c r="AA342" s="69" t="str">
        <f t="shared" si="146"/>
        <v/>
      </c>
      <c r="AB342" s="69" t="str">
        <f t="shared" si="146"/>
        <v/>
      </c>
      <c r="AC342" s="69" t="str">
        <f t="shared" si="146"/>
        <v/>
      </c>
      <c r="AD342" s="69" t="str">
        <f t="shared" si="146"/>
        <v/>
      </c>
      <c r="AE342" s="69" t="str">
        <f t="shared" si="146"/>
        <v/>
      </c>
      <c r="AF342" s="69" t="str">
        <f t="shared" si="146"/>
        <v/>
      </c>
      <c r="AG342" s="69" t="str">
        <f t="shared" si="146"/>
        <v/>
      </c>
      <c r="AH342" s="69">
        <f t="shared" si="146"/>
        <v>5.78</v>
      </c>
      <c r="AI342" s="69">
        <f t="shared" si="146"/>
        <v>3.77</v>
      </c>
      <c r="AJ342" s="69">
        <f t="shared" si="146"/>
        <v>4.71</v>
      </c>
      <c r="AK342" s="69">
        <f t="shared" si="146"/>
        <v>4.71</v>
      </c>
      <c r="AL342" s="69">
        <f t="shared" si="146"/>
        <v>3.8</v>
      </c>
      <c r="AM342" s="69">
        <f t="shared" si="146"/>
        <v>4.4000000000000004</v>
      </c>
      <c r="AN342" s="67">
        <f t="shared" si="146"/>
        <v>4.4000000000000004</v>
      </c>
      <c r="AO342" s="69">
        <f t="shared" ref="AO342:AO405" si="150">IF(E342=$D$338,1,0)*$D342</f>
        <v>0</v>
      </c>
      <c r="AP342" s="69">
        <f t="shared" ref="AP342:AP405" si="151">IF(F342=$D$338,1,0)*$D342</f>
        <v>0</v>
      </c>
      <c r="AQ342" s="69">
        <f t="shared" ref="AQ342:AQ405" si="152">IF(G342=$D$338,1,0)*$D342</f>
        <v>0</v>
      </c>
      <c r="AR342" s="69">
        <f t="shared" ref="AR342:AR405" si="153">IF(H342=$D$338,1,0)*$D342</f>
        <v>0</v>
      </c>
      <c r="AS342" s="69">
        <f t="shared" ref="AS342:AS405" si="154">IF(I342=$D$338,1,0)*$D342</f>
        <v>0</v>
      </c>
      <c r="AT342" s="69">
        <f t="shared" ref="AT342:AT405" si="155">IF(J342=$D$338,1,0)*$D342</f>
        <v>0</v>
      </c>
      <c r="AU342" s="69">
        <f t="shared" ref="AU342:AU405" si="156">IF(K342=$D$338,1,0)*$D342</f>
        <v>0</v>
      </c>
      <c r="AV342" s="69">
        <f t="shared" ref="AV342:AV405" si="157">IF(L342=$D$338,1,0)*$D342</f>
        <v>0</v>
      </c>
      <c r="AW342" s="69">
        <f t="shared" ref="AW342:AW405" si="158">IF(M342=$D$338,1,0)*$D342</f>
        <v>0</v>
      </c>
      <c r="AX342" s="69">
        <f t="shared" ref="AX342:AX405" si="159">IF(N342=$D$338,1,0)*$D342</f>
        <v>0</v>
      </c>
      <c r="AY342" s="69">
        <f t="shared" ref="AY342:AY405" si="160">IF(O342=$D$338,1,0)*$D342</f>
        <v>0</v>
      </c>
      <c r="AZ342" s="69">
        <f t="shared" ref="AZ342:AZ405" si="161">IF(P342=$D$338,1,0)*$D342</f>
        <v>0</v>
      </c>
      <c r="BA342" s="69">
        <f t="shared" ref="BA342:BA405" si="162">IF(Q342=$D$338,1,0)*$D342</f>
        <v>0</v>
      </c>
      <c r="BB342" s="69">
        <f t="shared" ref="BB342:BB405" si="163">IF(R342=$D$338,1,0)*$D342</f>
        <v>0</v>
      </c>
      <c r="BC342" s="69">
        <f t="shared" ref="BC342:BC405" si="164">IF(S342=$D$338,1,0)*$D342</f>
        <v>0</v>
      </c>
      <c r="BD342" s="69">
        <f t="shared" ref="BD342:BD405" si="165">IF(T342=$D$338,1,0)*$D342</f>
        <v>0</v>
      </c>
      <c r="BE342" s="69">
        <f t="shared" ref="BE342:BE405" si="166">IF(U342=$D$338,1,0)*$D342</f>
        <v>0</v>
      </c>
      <c r="BF342" s="67">
        <f t="shared" ref="BF342:BF405" si="167">IF(V342=$D$338,1,0)*$D342</f>
        <v>0</v>
      </c>
      <c r="BG342" s="69">
        <f t="shared" ref="BG342:BG405" si="168">IF(MAX(AO342:BF342)=0,1000,ABS(MAX(AO342:BF342)-1))</f>
        <v>1000</v>
      </c>
      <c r="BH342" s="67">
        <f t="shared" ref="BH342:BH405" si="169">IF(BG342=BG$340,IF(MAX(AO342:BF342)&gt;1,1+BG$340,1-BG$340),0)</f>
        <v>0</v>
      </c>
      <c r="BI342" s="79">
        <f t="shared" ref="BI342:BI405" si="170">IF(AO342=$BH$340,E$340,0)</f>
        <v>0</v>
      </c>
      <c r="BJ342" s="69">
        <f t="shared" ref="BJ342:BJ405" si="171">IF(AP342=$BH$340,F$340,0)</f>
        <v>0</v>
      </c>
      <c r="BK342" s="69">
        <f t="shared" ref="BK342:BK405" si="172">IF(AQ342=$BH$340,G$340,0)</f>
        <v>0</v>
      </c>
      <c r="BL342" s="69">
        <f t="shared" ref="BL342:BL405" si="173">IF(AR342=$BH$340,H$340,0)</f>
        <v>0</v>
      </c>
      <c r="BM342" s="69">
        <f t="shared" ref="BM342:BM405" si="174">IF(AS342=$BH$340,I$340,0)</f>
        <v>0</v>
      </c>
      <c r="BN342" s="69">
        <f t="shared" ref="BN342:BN405" si="175">IF(AT342=$BH$340,J$340,0)</f>
        <v>0</v>
      </c>
      <c r="BO342" s="69">
        <f t="shared" ref="BO342:BO405" si="176">IF(AU342=$BH$340,K$340,0)</f>
        <v>0</v>
      </c>
      <c r="BP342" s="69">
        <f t="shared" ref="BP342:BP405" si="177">IF(AV342=$BH$340,L$340,0)</f>
        <v>0</v>
      </c>
      <c r="BQ342" s="69">
        <f t="shared" ref="BQ342:BQ405" si="178">IF(AW342=$BH$340,M$340,0)</f>
        <v>0</v>
      </c>
      <c r="BR342" s="69">
        <f t="shared" ref="BR342:BR405" si="179">IF(AX342=$BH$340,N$340,0)</f>
        <v>0</v>
      </c>
      <c r="BS342" s="69">
        <f t="shared" ref="BS342:BS405" si="180">IF(AY342=$BH$340,O$340,0)</f>
        <v>0</v>
      </c>
      <c r="BT342" s="69">
        <f t="shared" ref="BT342:BT405" si="181">IF(AZ342=$BH$340,P$340,0)</f>
        <v>0</v>
      </c>
      <c r="BU342" s="69">
        <f t="shared" ref="BU342:BU405" si="182">IF(BA342=$BH$340,Q$340,0)</f>
        <v>0</v>
      </c>
      <c r="BV342" s="69">
        <f t="shared" ref="BV342:BV405" si="183">IF(BB342=$BH$340,R$340,0)</f>
        <v>0</v>
      </c>
      <c r="BW342" s="69">
        <f t="shared" ref="BW342:BW405" si="184">IF(BC342=$BH$340,S$340,0)</f>
        <v>0</v>
      </c>
      <c r="BX342" s="69">
        <f t="shared" ref="BX342:BX405" si="185">IF(BD342=$BH$340,T$340,0)</f>
        <v>0</v>
      </c>
      <c r="BY342" s="69">
        <f t="shared" ref="BY342:BY405" si="186">IF(BE342=$BH$340,U$340,0)</f>
        <v>0</v>
      </c>
      <c r="BZ342" s="67">
        <f t="shared" ref="BZ342:BZ405" si="187">IF(BF342=$BH$340,V$340,0)</f>
        <v>0</v>
      </c>
    </row>
    <row r="343" spans="1:78" x14ac:dyDescent="0.25">
      <c r="B343" s="18"/>
      <c r="C343" s="261"/>
      <c r="D343" s="78">
        <v>0.25</v>
      </c>
      <c r="E343" s="69">
        <v>0</v>
      </c>
      <c r="F343" s="69">
        <v>0</v>
      </c>
      <c r="G343" s="69">
        <v>0</v>
      </c>
      <c r="H343" s="69">
        <v>0</v>
      </c>
      <c r="I343" s="69">
        <v>0</v>
      </c>
      <c r="J343" s="69">
        <v>0</v>
      </c>
      <c r="K343" s="69">
        <v>0</v>
      </c>
      <c r="L343" s="69">
        <v>0</v>
      </c>
      <c r="M343" s="69">
        <v>0</v>
      </c>
      <c r="N343" s="69">
        <v>0</v>
      </c>
      <c r="O343" s="69">
        <v>0</v>
      </c>
      <c r="P343" s="69">
        <v>5.78</v>
      </c>
      <c r="Q343" s="69">
        <v>3.77</v>
      </c>
      <c r="R343" s="69">
        <v>4.71</v>
      </c>
      <c r="S343" s="69">
        <v>4.71</v>
      </c>
      <c r="T343" s="69">
        <v>4.4000000000000004</v>
      </c>
      <c r="U343" s="69">
        <v>5.03</v>
      </c>
      <c r="V343" s="67">
        <v>4.4000000000000004</v>
      </c>
      <c r="W343" s="69" t="str">
        <f t="shared" si="149"/>
        <v/>
      </c>
      <c r="X343" s="69" t="str">
        <f t="shared" si="146"/>
        <v/>
      </c>
      <c r="Y343" s="69" t="str">
        <f t="shared" si="146"/>
        <v/>
      </c>
      <c r="Z343" s="69" t="str">
        <f t="shared" si="146"/>
        <v/>
      </c>
      <c r="AA343" s="69" t="str">
        <f t="shared" si="146"/>
        <v/>
      </c>
      <c r="AB343" s="69" t="str">
        <f t="shared" si="146"/>
        <v/>
      </c>
      <c r="AC343" s="69" t="str">
        <f t="shared" si="146"/>
        <v/>
      </c>
      <c r="AD343" s="69" t="str">
        <f t="shared" si="146"/>
        <v/>
      </c>
      <c r="AE343" s="69" t="str">
        <f t="shared" si="146"/>
        <v/>
      </c>
      <c r="AF343" s="69" t="str">
        <f t="shared" si="146"/>
        <v/>
      </c>
      <c r="AG343" s="69" t="str">
        <f t="shared" si="146"/>
        <v/>
      </c>
      <c r="AH343" s="69">
        <f t="shared" si="146"/>
        <v>5.78</v>
      </c>
      <c r="AI343" s="69">
        <f t="shared" si="146"/>
        <v>3.77</v>
      </c>
      <c r="AJ343" s="69">
        <f t="shared" si="146"/>
        <v>4.71</v>
      </c>
      <c r="AK343" s="69">
        <f t="shared" si="146"/>
        <v>4.71</v>
      </c>
      <c r="AL343" s="69">
        <f t="shared" si="146"/>
        <v>4.4000000000000004</v>
      </c>
      <c r="AM343" s="69">
        <f t="shared" si="146"/>
        <v>5.03</v>
      </c>
      <c r="AN343" s="67">
        <f t="shared" si="146"/>
        <v>4.4000000000000004</v>
      </c>
      <c r="AO343" s="69">
        <f t="shared" si="150"/>
        <v>0</v>
      </c>
      <c r="AP343" s="69">
        <f t="shared" si="151"/>
        <v>0</v>
      </c>
      <c r="AQ343" s="69">
        <f t="shared" si="152"/>
        <v>0</v>
      </c>
      <c r="AR343" s="69">
        <f t="shared" si="153"/>
        <v>0</v>
      </c>
      <c r="AS343" s="69">
        <f t="shared" si="154"/>
        <v>0</v>
      </c>
      <c r="AT343" s="69">
        <f t="shared" si="155"/>
        <v>0</v>
      </c>
      <c r="AU343" s="69">
        <f t="shared" si="156"/>
        <v>0</v>
      </c>
      <c r="AV343" s="69">
        <f t="shared" si="157"/>
        <v>0</v>
      </c>
      <c r="AW343" s="69">
        <f t="shared" si="158"/>
        <v>0</v>
      </c>
      <c r="AX343" s="69">
        <f t="shared" si="159"/>
        <v>0</v>
      </c>
      <c r="AY343" s="69">
        <f t="shared" si="160"/>
        <v>0</v>
      </c>
      <c r="AZ343" s="69">
        <f t="shared" si="161"/>
        <v>0</v>
      </c>
      <c r="BA343" s="69">
        <f t="shared" si="162"/>
        <v>0</v>
      </c>
      <c r="BB343" s="69">
        <f t="shared" si="163"/>
        <v>0</v>
      </c>
      <c r="BC343" s="69">
        <f t="shared" si="164"/>
        <v>0</v>
      </c>
      <c r="BD343" s="69">
        <f t="shared" si="165"/>
        <v>0</v>
      </c>
      <c r="BE343" s="69">
        <f t="shared" si="166"/>
        <v>0</v>
      </c>
      <c r="BF343" s="67">
        <f t="shared" si="167"/>
        <v>0</v>
      </c>
      <c r="BG343" s="69">
        <f t="shared" si="168"/>
        <v>1000</v>
      </c>
      <c r="BH343" s="67">
        <f t="shared" si="169"/>
        <v>0</v>
      </c>
      <c r="BI343" s="79">
        <f t="shared" si="170"/>
        <v>0</v>
      </c>
      <c r="BJ343" s="69">
        <f t="shared" si="171"/>
        <v>0</v>
      </c>
      <c r="BK343" s="69">
        <f t="shared" si="172"/>
        <v>0</v>
      </c>
      <c r="BL343" s="69">
        <f t="shared" si="173"/>
        <v>0</v>
      </c>
      <c r="BM343" s="69">
        <f t="shared" si="174"/>
        <v>0</v>
      </c>
      <c r="BN343" s="69">
        <f t="shared" si="175"/>
        <v>0</v>
      </c>
      <c r="BO343" s="69">
        <f t="shared" si="176"/>
        <v>0</v>
      </c>
      <c r="BP343" s="69">
        <f t="shared" si="177"/>
        <v>0</v>
      </c>
      <c r="BQ343" s="69">
        <f t="shared" si="178"/>
        <v>0</v>
      </c>
      <c r="BR343" s="69">
        <f t="shared" si="179"/>
        <v>0</v>
      </c>
      <c r="BS343" s="69">
        <f t="shared" si="180"/>
        <v>0</v>
      </c>
      <c r="BT343" s="69">
        <f t="shared" si="181"/>
        <v>0</v>
      </c>
      <c r="BU343" s="69">
        <f t="shared" si="182"/>
        <v>0</v>
      </c>
      <c r="BV343" s="69">
        <f t="shared" si="183"/>
        <v>0</v>
      </c>
      <c r="BW343" s="69">
        <f t="shared" si="184"/>
        <v>0</v>
      </c>
      <c r="BX343" s="69">
        <f t="shared" si="185"/>
        <v>0</v>
      </c>
      <c r="BY343" s="69">
        <f t="shared" si="186"/>
        <v>0</v>
      </c>
      <c r="BZ343" s="67">
        <f t="shared" si="187"/>
        <v>0</v>
      </c>
    </row>
    <row r="344" spans="1:78" x14ac:dyDescent="0.25">
      <c r="B344" s="18"/>
      <c r="C344" s="261"/>
      <c r="D344" s="78">
        <v>0.27500000000000002</v>
      </c>
      <c r="E344" s="69">
        <v>0</v>
      </c>
      <c r="F344" s="69">
        <v>0</v>
      </c>
      <c r="G344" s="69">
        <v>0</v>
      </c>
      <c r="H344" s="69">
        <v>0</v>
      </c>
      <c r="I344" s="69">
        <v>0</v>
      </c>
      <c r="J344" s="69">
        <v>0</v>
      </c>
      <c r="K344" s="69">
        <v>0</v>
      </c>
      <c r="L344" s="69">
        <v>0</v>
      </c>
      <c r="M344" s="69">
        <v>0</v>
      </c>
      <c r="N344" s="69">
        <v>0</v>
      </c>
      <c r="O344" s="69">
        <v>0</v>
      </c>
      <c r="P344" s="69">
        <v>5.78</v>
      </c>
      <c r="Q344" s="69">
        <v>4.71</v>
      </c>
      <c r="R344" s="69">
        <v>5.03</v>
      </c>
      <c r="S344" s="69">
        <v>3.42</v>
      </c>
      <c r="T344" s="69">
        <v>4.4000000000000004</v>
      </c>
      <c r="U344" s="69">
        <v>3.54</v>
      </c>
      <c r="V344" s="67">
        <v>3.85</v>
      </c>
      <c r="W344" s="69" t="str">
        <f t="shared" si="149"/>
        <v/>
      </c>
      <c r="X344" s="69" t="str">
        <f t="shared" si="146"/>
        <v/>
      </c>
      <c r="Y344" s="69" t="str">
        <f t="shared" si="146"/>
        <v/>
      </c>
      <c r="Z344" s="69" t="str">
        <f t="shared" si="146"/>
        <v/>
      </c>
      <c r="AA344" s="69" t="str">
        <f t="shared" si="146"/>
        <v/>
      </c>
      <c r="AB344" s="69" t="str">
        <f t="shared" si="146"/>
        <v/>
      </c>
      <c r="AC344" s="69" t="str">
        <f t="shared" si="146"/>
        <v/>
      </c>
      <c r="AD344" s="69" t="str">
        <f t="shared" si="146"/>
        <v/>
      </c>
      <c r="AE344" s="69" t="str">
        <f t="shared" si="146"/>
        <v/>
      </c>
      <c r="AF344" s="69" t="str">
        <f t="shared" si="146"/>
        <v/>
      </c>
      <c r="AG344" s="69" t="str">
        <f t="shared" si="146"/>
        <v/>
      </c>
      <c r="AH344" s="69">
        <f t="shared" si="146"/>
        <v>5.78</v>
      </c>
      <c r="AI344" s="69">
        <f t="shared" si="146"/>
        <v>4.71</v>
      </c>
      <c r="AJ344" s="69">
        <f t="shared" si="146"/>
        <v>5.03</v>
      </c>
      <c r="AK344" s="69">
        <f t="shared" si="146"/>
        <v>3.42</v>
      </c>
      <c r="AL344" s="69">
        <f t="shared" si="146"/>
        <v>4.4000000000000004</v>
      </c>
      <c r="AM344" s="69">
        <f t="shared" si="146"/>
        <v>3.54</v>
      </c>
      <c r="AN344" s="67">
        <f t="shared" si="146"/>
        <v>3.85</v>
      </c>
      <c r="AO344" s="69">
        <f t="shared" si="150"/>
        <v>0</v>
      </c>
      <c r="AP344" s="69">
        <f t="shared" si="151"/>
        <v>0</v>
      </c>
      <c r="AQ344" s="69">
        <f t="shared" si="152"/>
        <v>0</v>
      </c>
      <c r="AR344" s="69">
        <f t="shared" si="153"/>
        <v>0</v>
      </c>
      <c r="AS344" s="69">
        <f t="shared" si="154"/>
        <v>0</v>
      </c>
      <c r="AT344" s="69">
        <f t="shared" si="155"/>
        <v>0</v>
      </c>
      <c r="AU344" s="69">
        <f t="shared" si="156"/>
        <v>0</v>
      </c>
      <c r="AV344" s="69">
        <f t="shared" si="157"/>
        <v>0</v>
      </c>
      <c r="AW344" s="69">
        <f t="shared" si="158"/>
        <v>0</v>
      </c>
      <c r="AX344" s="69">
        <f t="shared" si="159"/>
        <v>0</v>
      </c>
      <c r="AY344" s="69">
        <f t="shared" si="160"/>
        <v>0</v>
      </c>
      <c r="AZ344" s="69">
        <f t="shared" si="161"/>
        <v>0</v>
      </c>
      <c r="BA344" s="69">
        <f t="shared" si="162"/>
        <v>0</v>
      </c>
      <c r="BB344" s="69">
        <f t="shared" si="163"/>
        <v>0</v>
      </c>
      <c r="BC344" s="69">
        <f t="shared" si="164"/>
        <v>0.27500000000000002</v>
      </c>
      <c r="BD344" s="69">
        <f t="shared" si="165"/>
        <v>0</v>
      </c>
      <c r="BE344" s="69">
        <f t="shared" si="166"/>
        <v>0</v>
      </c>
      <c r="BF344" s="67">
        <f t="shared" si="167"/>
        <v>0</v>
      </c>
      <c r="BG344" s="69">
        <f t="shared" si="168"/>
        <v>0.72499999999999998</v>
      </c>
      <c r="BH344" s="67">
        <f t="shared" si="169"/>
        <v>0</v>
      </c>
      <c r="BI344" s="79">
        <f t="shared" si="170"/>
        <v>0</v>
      </c>
      <c r="BJ344" s="69">
        <f t="shared" si="171"/>
        <v>0</v>
      </c>
      <c r="BK344" s="69">
        <f t="shared" si="172"/>
        <v>0</v>
      </c>
      <c r="BL344" s="69">
        <f t="shared" si="173"/>
        <v>0</v>
      </c>
      <c r="BM344" s="69">
        <f t="shared" si="174"/>
        <v>0</v>
      </c>
      <c r="BN344" s="69">
        <f t="shared" si="175"/>
        <v>0</v>
      </c>
      <c r="BO344" s="69">
        <f t="shared" si="176"/>
        <v>0</v>
      </c>
      <c r="BP344" s="69">
        <f t="shared" si="177"/>
        <v>0</v>
      </c>
      <c r="BQ344" s="69">
        <f t="shared" si="178"/>
        <v>0</v>
      </c>
      <c r="BR344" s="69">
        <f t="shared" si="179"/>
        <v>0</v>
      </c>
      <c r="BS344" s="69">
        <f t="shared" si="180"/>
        <v>0</v>
      </c>
      <c r="BT344" s="69">
        <f t="shared" si="181"/>
        <v>0</v>
      </c>
      <c r="BU344" s="69">
        <f t="shared" si="182"/>
        <v>0</v>
      </c>
      <c r="BV344" s="69">
        <f t="shared" si="183"/>
        <v>0</v>
      </c>
      <c r="BW344" s="69">
        <f t="shared" si="184"/>
        <v>0</v>
      </c>
      <c r="BX344" s="69">
        <f t="shared" si="185"/>
        <v>0</v>
      </c>
      <c r="BY344" s="69">
        <f t="shared" si="186"/>
        <v>0</v>
      </c>
      <c r="BZ344" s="67">
        <f t="shared" si="187"/>
        <v>0</v>
      </c>
    </row>
    <row r="345" spans="1:78" x14ac:dyDescent="0.25">
      <c r="B345" s="18"/>
      <c r="C345" s="261"/>
      <c r="D345" s="78">
        <v>0.27777777777777779</v>
      </c>
      <c r="E345" s="69">
        <v>0</v>
      </c>
      <c r="F345" s="69">
        <v>0</v>
      </c>
      <c r="G345" s="69">
        <v>0</v>
      </c>
      <c r="H345" s="69">
        <v>0</v>
      </c>
      <c r="I345" s="69">
        <v>0</v>
      </c>
      <c r="J345" s="69">
        <v>0</v>
      </c>
      <c r="K345" s="69">
        <v>0</v>
      </c>
      <c r="L345" s="69">
        <v>0</v>
      </c>
      <c r="M345" s="69">
        <v>0</v>
      </c>
      <c r="N345" s="69">
        <v>0</v>
      </c>
      <c r="O345" s="69">
        <v>0</v>
      </c>
      <c r="P345" s="69">
        <v>5.78</v>
      </c>
      <c r="Q345" s="69">
        <v>4.71</v>
      </c>
      <c r="R345" s="69">
        <v>5.03</v>
      </c>
      <c r="S345" s="69">
        <v>3.42</v>
      </c>
      <c r="T345" s="69">
        <v>4.4000000000000004</v>
      </c>
      <c r="U345" s="69">
        <v>3.54</v>
      </c>
      <c r="V345" s="67">
        <v>3.85</v>
      </c>
      <c r="W345" s="69" t="str">
        <f t="shared" si="149"/>
        <v/>
      </c>
      <c r="X345" s="69" t="str">
        <f t="shared" si="146"/>
        <v/>
      </c>
      <c r="Y345" s="69" t="str">
        <f t="shared" si="146"/>
        <v/>
      </c>
      <c r="Z345" s="69" t="str">
        <f t="shared" si="146"/>
        <v/>
      </c>
      <c r="AA345" s="69" t="str">
        <f t="shared" si="146"/>
        <v/>
      </c>
      <c r="AB345" s="69" t="str">
        <f t="shared" si="146"/>
        <v/>
      </c>
      <c r="AC345" s="69" t="str">
        <f t="shared" si="146"/>
        <v/>
      </c>
      <c r="AD345" s="69" t="str">
        <f t="shared" si="146"/>
        <v/>
      </c>
      <c r="AE345" s="69" t="str">
        <f t="shared" si="146"/>
        <v/>
      </c>
      <c r="AF345" s="69" t="str">
        <f t="shared" si="146"/>
        <v/>
      </c>
      <c r="AG345" s="69" t="str">
        <f t="shared" si="146"/>
        <v/>
      </c>
      <c r="AH345" s="69">
        <f t="shared" si="146"/>
        <v>5.78</v>
      </c>
      <c r="AI345" s="69">
        <f t="shared" si="146"/>
        <v>4.71</v>
      </c>
      <c r="AJ345" s="69">
        <f t="shared" si="146"/>
        <v>5.03</v>
      </c>
      <c r="AK345" s="69">
        <f t="shared" si="146"/>
        <v>3.42</v>
      </c>
      <c r="AL345" s="69">
        <f t="shared" si="146"/>
        <v>4.4000000000000004</v>
      </c>
      <c r="AM345" s="69">
        <f t="shared" si="146"/>
        <v>3.54</v>
      </c>
      <c r="AN345" s="67">
        <f t="shared" si="146"/>
        <v>3.85</v>
      </c>
      <c r="AO345" s="69">
        <f t="shared" si="150"/>
        <v>0</v>
      </c>
      <c r="AP345" s="69">
        <f t="shared" si="151"/>
        <v>0</v>
      </c>
      <c r="AQ345" s="69">
        <f t="shared" si="152"/>
        <v>0</v>
      </c>
      <c r="AR345" s="69">
        <f t="shared" si="153"/>
        <v>0</v>
      </c>
      <c r="AS345" s="69">
        <f t="shared" si="154"/>
        <v>0</v>
      </c>
      <c r="AT345" s="69">
        <f t="shared" si="155"/>
        <v>0</v>
      </c>
      <c r="AU345" s="69">
        <f t="shared" si="156"/>
        <v>0</v>
      </c>
      <c r="AV345" s="69">
        <f t="shared" si="157"/>
        <v>0</v>
      </c>
      <c r="AW345" s="69">
        <f t="shared" si="158"/>
        <v>0</v>
      </c>
      <c r="AX345" s="69">
        <f t="shared" si="159"/>
        <v>0</v>
      </c>
      <c r="AY345" s="69">
        <f t="shared" si="160"/>
        <v>0</v>
      </c>
      <c r="AZ345" s="69">
        <f t="shared" si="161"/>
        <v>0</v>
      </c>
      <c r="BA345" s="69">
        <f t="shared" si="162"/>
        <v>0</v>
      </c>
      <c r="BB345" s="69">
        <f t="shared" si="163"/>
        <v>0</v>
      </c>
      <c r="BC345" s="69">
        <f t="shared" si="164"/>
        <v>0.27777777777777779</v>
      </c>
      <c r="BD345" s="69">
        <f t="shared" si="165"/>
        <v>0</v>
      </c>
      <c r="BE345" s="69">
        <f t="shared" si="166"/>
        <v>0</v>
      </c>
      <c r="BF345" s="67">
        <f t="shared" si="167"/>
        <v>0</v>
      </c>
      <c r="BG345" s="69">
        <f t="shared" si="168"/>
        <v>0.72222222222222221</v>
      </c>
      <c r="BH345" s="67">
        <f t="shared" si="169"/>
        <v>0</v>
      </c>
      <c r="BI345" s="79">
        <f t="shared" si="170"/>
        <v>0</v>
      </c>
      <c r="BJ345" s="69">
        <f t="shared" si="171"/>
        <v>0</v>
      </c>
      <c r="BK345" s="69">
        <f t="shared" si="172"/>
        <v>0</v>
      </c>
      <c r="BL345" s="69">
        <f t="shared" si="173"/>
        <v>0</v>
      </c>
      <c r="BM345" s="69">
        <f t="shared" si="174"/>
        <v>0</v>
      </c>
      <c r="BN345" s="69">
        <f t="shared" si="175"/>
        <v>0</v>
      </c>
      <c r="BO345" s="69">
        <f t="shared" si="176"/>
        <v>0</v>
      </c>
      <c r="BP345" s="69">
        <f t="shared" si="177"/>
        <v>0</v>
      </c>
      <c r="BQ345" s="69">
        <f t="shared" si="178"/>
        <v>0</v>
      </c>
      <c r="BR345" s="69">
        <f t="shared" si="179"/>
        <v>0</v>
      </c>
      <c r="BS345" s="69">
        <f t="shared" si="180"/>
        <v>0</v>
      </c>
      <c r="BT345" s="69">
        <f t="shared" si="181"/>
        <v>0</v>
      </c>
      <c r="BU345" s="69">
        <f t="shared" si="182"/>
        <v>0</v>
      </c>
      <c r="BV345" s="69">
        <f t="shared" si="183"/>
        <v>0</v>
      </c>
      <c r="BW345" s="69">
        <f t="shared" si="184"/>
        <v>0</v>
      </c>
      <c r="BX345" s="69">
        <f t="shared" si="185"/>
        <v>0</v>
      </c>
      <c r="BY345" s="69">
        <f t="shared" si="186"/>
        <v>0</v>
      </c>
      <c r="BZ345" s="67">
        <f t="shared" si="187"/>
        <v>0</v>
      </c>
    </row>
    <row r="346" spans="1:78" x14ac:dyDescent="0.25">
      <c r="B346" s="18"/>
      <c r="C346" s="261"/>
      <c r="D346" s="78">
        <v>0.29166666666666669</v>
      </c>
      <c r="E346" s="69">
        <v>0</v>
      </c>
      <c r="F346" s="69">
        <v>0</v>
      </c>
      <c r="G346" s="69">
        <v>0</v>
      </c>
      <c r="H346" s="69">
        <v>0</v>
      </c>
      <c r="I346" s="69">
        <v>0</v>
      </c>
      <c r="J346" s="69">
        <v>0</v>
      </c>
      <c r="K346" s="69">
        <v>0</v>
      </c>
      <c r="L346" s="69">
        <v>0</v>
      </c>
      <c r="M346" s="69">
        <v>0</v>
      </c>
      <c r="N346" s="69">
        <v>0</v>
      </c>
      <c r="O346" s="69">
        <v>5.78</v>
      </c>
      <c r="P346" s="69">
        <v>3.77</v>
      </c>
      <c r="Q346" s="69">
        <v>4.71</v>
      </c>
      <c r="R346" s="69">
        <v>3.42</v>
      </c>
      <c r="S346" s="69">
        <v>3.8</v>
      </c>
      <c r="T346" s="69">
        <v>4.4000000000000004</v>
      </c>
      <c r="U346" s="69">
        <v>4.4000000000000004</v>
      </c>
      <c r="V346" s="67">
        <v>3.85</v>
      </c>
      <c r="W346" s="69" t="str">
        <f t="shared" si="149"/>
        <v/>
      </c>
      <c r="X346" s="69" t="str">
        <f t="shared" si="146"/>
        <v/>
      </c>
      <c r="Y346" s="69" t="str">
        <f t="shared" si="146"/>
        <v/>
      </c>
      <c r="Z346" s="69" t="str">
        <f t="shared" si="146"/>
        <v/>
      </c>
      <c r="AA346" s="69" t="str">
        <f t="shared" si="146"/>
        <v/>
      </c>
      <c r="AB346" s="69" t="str">
        <f t="shared" si="146"/>
        <v/>
      </c>
      <c r="AC346" s="69" t="str">
        <f t="shared" si="146"/>
        <v/>
      </c>
      <c r="AD346" s="69" t="str">
        <f t="shared" si="146"/>
        <v/>
      </c>
      <c r="AE346" s="69" t="str">
        <f t="shared" si="146"/>
        <v/>
      </c>
      <c r="AF346" s="69" t="str">
        <f t="shared" si="146"/>
        <v/>
      </c>
      <c r="AG346" s="69">
        <f t="shared" si="146"/>
        <v>5.78</v>
      </c>
      <c r="AH346" s="69">
        <f t="shared" si="146"/>
        <v>3.77</v>
      </c>
      <c r="AI346" s="69">
        <f t="shared" si="146"/>
        <v>4.71</v>
      </c>
      <c r="AJ346" s="69">
        <f t="shared" si="146"/>
        <v>3.42</v>
      </c>
      <c r="AK346" s="69">
        <f t="shared" si="146"/>
        <v>3.8</v>
      </c>
      <c r="AL346" s="69">
        <f t="shared" si="146"/>
        <v>4.4000000000000004</v>
      </c>
      <c r="AM346" s="69">
        <f t="shared" si="146"/>
        <v>4.4000000000000004</v>
      </c>
      <c r="AN346" s="67">
        <f t="shared" si="146"/>
        <v>3.85</v>
      </c>
      <c r="AO346" s="69">
        <f t="shared" si="150"/>
        <v>0</v>
      </c>
      <c r="AP346" s="69">
        <f t="shared" si="151"/>
        <v>0</v>
      </c>
      <c r="AQ346" s="69">
        <f t="shared" si="152"/>
        <v>0</v>
      </c>
      <c r="AR346" s="69">
        <f t="shared" si="153"/>
        <v>0</v>
      </c>
      <c r="AS346" s="69">
        <f t="shared" si="154"/>
        <v>0</v>
      </c>
      <c r="AT346" s="69">
        <f t="shared" si="155"/>
        <v>0</v>
      </c>
      <c r="AU346" s="69">
        <f t="shared" si="156"/>
        <v>0</v>
      </c>
      <c r="AV346" s="69">
        <f t="shared" si="157"/>
        <v>0</v>
      </c>
      <c r="AW346" s="69">
        <f t="shared" si="158"/>
        <v>0</v>
      </c>
      <c r="AX346" s="69">
        <f t="shared" si="159"/>
        <v>0</v>
      </c>
      <c r="AY346" s="69">
        <f t="shared" si="160"/>
        <v>0</v>
      </c>
      <c r="AZ346" s="69">
        <f t="shared" si="161"/>
        <v>0</v>
      </c>
      <c r="BA346" s="69">
        <f t="shared" si="162"/>
        <v>0</v>
      </c>
      <c r="BB346" s="69">
        <f t="shared" si="163"/>
        <v>0.29166666666666669</v>
      </c>
      <c r="BC346" s="69">
        <f t="shared" si="164"/>
        <v>0</v>
      </c>
      <c r="BD346" s="69">
        <f t="shared" si="165"/>
        <v>0</v>
      </c>
      <c r="BE346" s="69">
        <f t="shared" si="166"/>
        <v>0</v>
      </c>
      <c r="BF346" s="67">
        <f t="shared" si="167"/>
        <v>0</v>
      </c>
      <c r="BG346" s="69">
        <f t="shared" si="168"/>
        <v>0.70833333333333326</v>
      </c>
      <c r="BH346" s="67">
        <f t="shared" si="169"/>
        <v>0</v>
      </c>
      <c r="BI346" s="79">
        <f t="shared" si="170"/>
        <v>0</v>
      </c>
      <c r="BJ346" s="69">
        <f t="shared" si="171"/>
        <v>0</v>
      </c>
      <c r="BK346" s="69">
        <f t="shared" si="172"/>
        <v>0</v>
      </c>
      <c r="BL346" s="69">
        <f t="shared" si="173"/>
        <v>0</v>
      </c>
      <c r="BM346" s="69">
        <f t="shared" si="174"/>
        <v>0</v>
      </c>
      <c r="BN346" s="69">
        <f t="shared" si="175"/>
        <v>0</v>
      </c>
      <c r="BO346" s="69">
        <f t="shared" si="176"/>
        <v>0</v>
      </c>
      <c r="BP346" s="69">
        <f t="shared" si="177"/>
        <v>0</v>
      </c>
      <c r="BQ346" s="69">
        <f t="shared" si="178"/>
        <v>0</v>
      </c>
      <c r="BR346" s="69">
        <f t="shared" si="179"/>
        <v>0</v>
      </c>
      <c r="BS346" s="69">
        <f t="shared" si="180"/>
        <v>0</v>
      </c>
      <c r="BT346" s="69">
        <f t="shared" si="181"/>
        <v>0</v>
      </c>
      <c r="BU346" s="69">
        <f t="shared" si="182"/>
        <v>0</v>
      </c>
      <c r="BV346" s="69">
        <f t="shared" si="183"/>
        <v>0</v>
      </c>
      <c r="BW346" s="69">
        <f t="shared" si="184"/>
        <v>0</v>
      </c>
      <c r="BX346" s="69">
        <f t="shared" si="185"/>
        <v>0</v>
      </c>
      <c r="BY346" s="69">
        <f t="shared" si="186"/>
        <v>0</v>
      </c>
      <c r="BZ346" s="67">
        <f t="shared" si="187"/>
        <v>0</v>
      </c>
    </row>
    <row r="347" spans="1:78" x14ac:dyDescent="0.25">
      <c r="B347" s="18"/>
      <c r="C347" s="261"/>
      <c r="D347" s="78">
        <v>0.3</v>
      </c>
      <c r="E347" s="69">
        <v>0</v>
      </c>
      <c r="F347" s="69">
        <v>0</v>
      </c>
      <c r="G347" s="69">
        <v>0</v>
      </c>
      <c r="H347" s="69">
        <v>0</v>
      </c>
      <c r="I347" s="69">
        <v>0</v>
      </c>
      <c r="J347" s="69">
        <v>0</v>
      </c>
      <c r="K347" s="69">
        <v>0</v>
      </c>
      <c r="L347" s="69">
        <v>0</v>
      </c>
      <c r="M347" s="69">
        <v>0</v>
      </c>
      <c r="N347" s="69">
        <v>0</v>
      </c>
      <c r="O347" s="69">
        <v>5.78</v>
      </c>
      <c r="P347" s="69">
        <v>3.77</v>
      </c>
      <c r="Q347" s="69">
        <v>4.71</v>
      </c>
      <c r="R347" s="69">
        <v>3.8</v>
      </c>
      <c r="S347" s="69">
        <v>3.8</v>
      </c>
      <c r="T347" s="69">
        <v>4.55</v>
      </c>
      <c r="U347" s="69">
        <v>4.4000000000000004</v>
      </c>
      <c r="V347" s="67">
        <v>3.85</v>
      </c>
      <c r="W347" s="69" t="str">
        <f t="shared" si="149"/>
        <v/>
      </c>
      <c r="X347" s="69" t="str">
        <f t="shared" si="146"/>
        <v/>
      </c>
      <c r="Y347" s="69" t="str">
        <f t="shared" si="146"/>
        <v/>
      </c>
      <c r="Z347" s="69" t="str">
        <f t="shared" si="146"/>
        <v/>
      </c>
      <c r="AA347" s="69" t="str">
        <f t="shared" si="146"/>
        <v/>
      </c>
      <c r="AB347" s="69" t="str">
        <f t="shared" si="146"/>
        <v/>
      </c>
      <c r="AC347" s="69" t="str">
        <f t="shared" si="146"/>
        <v/>
      </c>
      <c r="AD347" s="69" t="str">
        <f t="shared" si="146"/>
        <v/>
      </c>
      <c r="AE347" s="69" t="str">
        <f t="shared" si="146"/>
        <v/>
      </c>
      <c r="AF347" s="69" t="str">
        <f t="shared" si="146"/>
        <v/>
      </c>
      <c r="AG347" s="69">
        <f t="shared" si="146"/>
        <v>5.78</v>
      </c>
      <c r="AH347" s="69">
        <f t="shared" si="146"/>
        <v>3.77</v>
      </c>
      <c r="AI347" s="69">
        <f t="shared" si="146"/>
        <v>4.71</v>
      </c>
      <c r="AJ347" s="69">
        <f t="shared" si="146"/>
        <v>3.8</v>
      </c>
      <c r="AK347" s="69">
        <f t="shared" si="146"/>
        <v>3.8</v>
      </c>
      <c r="AL347" s="69">
        <f t="shared" si="146"/>
        <v>4.55</v>
      </c>
      <c r="AM347" s="69">
        <f t="shared" si="146"/>
        <v>4.4000000000000004</v>
      </c>
      <c r="AN347" s="67">
        <f t="shared" si="146"/>
        <v>3.85</v>
      </c>
      <c r="AO347" s="69">
        <f t="shared" si="150"/>
        <v>0</v>
      </c>
      <c r="AP347" s="69">
        <f t="shared" si="151"/>
        <v>0</v>
      </c>
      <c r="AQ347" s="69">
        <f t="shared" si="152"/>
        <v>0</v>
      </c>
      <c r="AR347" s="69">
        <f t="shared" si="153"/>
        <v>0</v>
      </c>
      <c r="AS347" s="69">
        <f t="shared" si="154"/>
        <v>0</v>
      </c>
      <c r="AT347" s="69">
        <f t="shared" si="155"/>
        <v>0</v>
      </c>
      <c r="AU347" s="69">
        <f t="shared" si="156"/>
        <v>0</v>
      </c>
      <c r="AV347" s="69">
        <f t="shared" si="157"/>
        <v>0</v>
      </c>
      <c r="AW347" s="69">
        <f t="shared" si="158"/>
        <v>0</v>
      </c>
      <c r="AX347" s="69">
        <f t="shared" si="159"/>
        <v>0</v>
      </c>
      <c r="AY347" s="69">
        <f t="shared" si="160"/>
        <v>0</v>
      </c>
      <c r="AZ347" s="69">
        <f t="shared" si="161"/>
        <v>0</v>
      </c>
      <c r="BA347" s="69">
        <f t="shared" si="162"/>
        <v>0</v>
      </c>
      <c r="BB347" s="69">
        <f t="shared" si="163"/>
        <v>0</v>
      </c>
      <c r="BC347" s="69">
        <f t="shared" si="164"/>
        <v>0</v>
      </c>
      <c r="BD347" s="69">
        <f t="shared" si="165"/>
        <v>0</v>
      </c>
      <c r="BE347" s="69">
        <f t="shared" si="166"/>
        <v>0</v>
      </c>
      <c r="BF347" s="67">
        <f t="shared" si="167"/>
        <v>0</v>
      </c>
      <c r="BG347" s="69">
        <f t="shared" si="168"/>
        <v>1000</v>
      </c>
      <c r="BH347" s="67">
        <f t="shared" si="169"/>
        <v>0</v>
      </c>
      <c r="BI347" s="79">
        <f t="shared" si="170"/>
        <v>0</v>
      </c>
      <c r="BJ347" s="69">
        <f t="shared" si="171"/>
        <v>0</v>
      </c>
      <c r="BK347" s="69">
        <f t="shared" si="172"/>
        <v>0</v>
      </c>
      <c r="BL347" s="69">
        <f t="shared" si="173"/>
        <v>0</v>
      </c>
      <c r="BM347" s="69">
        <f t="shared" si="174"/>
        <v>0</v>
      </c>
      <c r="BN347" s="69">
        <f t="shared" si="175"/>
        <v>0</v>
      </c>
      <c r="BO347" s="69">
        <f t="shared" si="176"/>
        <v>0</v>
      </c>
      <c r="BP347" s="69">
        <f t="shared" si="177"/>
        <v>0</v>
      </c>
      <c r="BQ347" s="69">
        <f t="shared" si="178"/>
        <v>0</v>
      </c>
      <c r="BR347" s="69">
        <f t="shared" si="179"/>
        <v>0</v>
      </c>
      <c r="BS347" s="69">
        <f t="shared" si="180"/>
        <v>0</v>
      </c>
      <c r="BT347" s="69">
        <f t="shared" si="181"/>
        <v>0</v>
      </c>
      <c r="BU347" s="69">
        <f t="shared" si="182"/>
        <v>0</v>
      </c>
      <c r="BV347" s="69">
        <f t="shared" si="183"/>
        <v>0</v>
      </c>
      <c r="BW347" s="69">
        <f t="shared" si="184"/>
        <v>0</v>
      </c>
      <c r="BX347" s="69">
        <f t="shared" si="185"/>
        <v>0</v>
      </c>
      <c r="BY347" s="69">
        <f t="shared" si="186"/>
        <v>0</v>
      </c>
      <c r="BZ347" s="67">
        <f t="shared" si="187"/>
        <v>0</v>
      </c>
    </row>
    <row r="348" spans="1:78" x14ac:dyDescent="0.25">
      <c r="B348" s="18"/>
      <c r="C348" s="261"/>
      <c r="D348" s="78">
        <v>0.30555555555555558</v>
      </c>
      <c r="E348" s="69">
        <v>0</v>
      </c>
      <c r="F348" s="69">
        <v>0</v>
      </c>
      <c r="G348" s="69">
        <v>0</v>
      </c>
      <c r="H348" s="69">
        <v>0</v>
      </c>
      <c r="I348" s="69">
        <v>0</v>
      </c>
      <c r="J348" s="69">
        <v>0</v>
      </c>
      <c r="K348" s="69">
        <v>0</v>
      </c>
      <c r="L348" s="69">
        <v>0</v>
      </c>
      <c r="M348" s="69">
        <v>0</v>
      </c>
      <c r="N348" s="69">
        <v>0</v>
      </c>
      <c r="O348" s="69">
        <v>5.78</v>
      </c>
      <c r="P348" s="69">
        <v>3.77</v>
      </c>
      <c r="Q348" s="69">
        <v>4.71</v>
      </c>
      <c r="R348" s="69">
        <v>3.8</v>
      </c>
      <c r="S348" s="69">
        <v>3.8</v>
      </c>
      <c r="T348" s="69">
        <v>4.62</v>
      </c>
      <c r="U348" s="69">
        <v>4.4000000000000004</v>
      </c>
      <c r="V348" s="67">
        <v>3.85</v>
      </c>
      <c r="W348" s="69" t="str">
        <f t="shared" si="149"/>
        <v/>
      </c>
      <c r="X348" s="69" t="str">
        <f t="shared" si="146"/>
        <v/>
      </c>
      <c r="Y348" s="69" t="str">
        <f t="shared" si="146"/>
        <v/>
      </c>
      <c r="Z348" s="69" t="str">
        <f t="shared" si="146"/>
        <v/>
      </c>
      <c r="AA348" s="69" t="str">
        <f t="shared" si="146"/>
        <v/>
      </c>
      <c r="AB348" s="69" t="str">
        <f t="shared" si="146"/>
        <v/>
      </c>
      <c r="AC348" s="69" t="str">
        <f t="shared" si="146"/>
        <v/>
      </c>
      <c r="AD348" s="69" t="str">
        <f t="shared" si="146"/>
        <v/>
      </c>
      <c r="AE348" s="69" t="str">
        <f t="shared" si="146"/>
        <v/>
      </c>
      <c r="AF348" s="69" t="str">
        <f t="shared" si="146"/>
        <v/>
      </c>
      <c r="AG348" s="69">
        <f t="shared" si="146"/>
        <v>5.78</v>
      </c>
      <c r="AH348" s="69">
        <f t="shared" si="146"/>
        <v>3.77</v>
      </c>
      <c r="AI348" s="69">
        <f t="shared" si="146"/>
        <v>4.71</v>
      </c>
      <c r="AJ348" s="69">
        <f t="shared" si="146"/>
        <v>3.8</v>
      </c>
      <c r="AK348" s="69">
        <f t="shared" si="146"/>
        <v>3.8</v>
      </c>
      <c r="AL348" s="69">
        <f t="shared" si="146"/>
        <v>4.62</v>
      </c>
      <c r="AM348" s="69">
        <f t="shared" si="146"/>
        <v>4.4000000000000004</v>
      </c>
      <c r="AN348" s="67">
        <f t="shared" si="146"/>
        <v>3.85</v>
      </c>
      <c r="AO348" s="69">
        <f t="shared" si="150"/>
        <v>0</v>
      </c>
      <c r="AP348" s="69">
        <f t="shared" si="151"/>
        <v>0</v>
      </c>
      <c r="AQ348" s="69">
        <f t="shared" si="152"/>
        <v>0</v>
      </c>
      <c r="AR348" s="69">
        <f t="shared" si="153"/>
        <v>0</v>
      </c>
      <c r="AS348" s="69">
        <f t="shared" si="154"/>
        <v>0</v>
      </c>
      <c r="AT348" s="69">
        <f t="shared" si="155"/>
        <v>0</v>
      </c>
      <c r="AU348" s="69">
        <f t="shared" si="156"/>
        <v>0</v>
      </c>
      <c r="AV348" s="69">
        <f t="shared" si="157"/>
        <v>0</v>
      </c>
      <c r="AW348" s="69">
        <f t="shared" si="158"/>
        <v>0</v>
      </c>
      <c r="AX348" s="69">
        <f t="shared" si="159"/>
        <v>0</v>
      </c>
      <c r="AY348" s="69">
        <f t="shared" si="160"/>
        <v>0</v>
      </c>
      <c r="AZ348" s="69">
        <f t="shared" si="161"/>
        <v>0</v>
      </c>
      <c r="BA348" s="69">
        <f t="shared" si="162"/>
        <v>0</v>
      </c>
      <c r="BB348" s="69">
        <f t="shared" si="163"/>
        <v>0</v>
      </c>
      <c r="BC348" s="69">
        <f t="shared" si="164"/>
        <v>0</v>
      </c>
      <c r="BD348" s="69">
        <f t="shared" si="165"/>
        <v>0</v>
      </c>
      <c r="BE348" s="69">
        <f t="shared" si="166"/>
        <v>0</v>
      </c>
      <c r="BF348" s="67">
        <f t="shared" si="167"/>
        <v>0</v>
      </c>
      <c r="BG348" s="69">
        <f t="shared" si="168"/>
        <v>1000</v>
      </c>
      <c r="BH348" s="67">
        <f t="shared" si="169"/>
        <v>0</v>
      </c>
      <c r="BI348" s="79">
        <f t="shared" si="170"/>
        <v>0</v>
      </c>
      <c r="BJ348" s="69">
        <f t="shared" si="171"/>
        <v>0</v>
      </c>
      <c r="BK348" s="69">
        <f t="shared" si="172"/>
        <v>0</v>
      </c>
      <c r="BL348" s="69">
        <f t="shared" si="173"/>
        <v>0</v>
      </c>
      <c r="BM348" s="69">
        <f t="shared" si="174"/>
        <v>0</v>
      </c>
      <c r="BN348" s="69">
        <f t="shared" si="175"/>
        <v>0</v>
      </c>
      <c r="BO348" s="69">
        <f t="shared" si="176"/>
        <v>0</v>
      </c>
      <c r="BP348" s="69">
        <f t="shared" si="177"/>
        <v>0</v>
      </c>
      <c r="BQ348" s="69">
        <f t="shared" si="178"/>
        <v>0</v>
      </c>
      <c r="BR348" s="69">
        <f t="shared" si="179"/>
        <v>0</v>
      </c>
      <c r="BS348" s="69">
        <f t="shared" si="180"/>
        <v>0</v>
      </c>
      <c r="BT348" s="69">
        <f t="shared" si="181"/>
        <v>0</v>
      </c>
      <c r="BU348" s="69">
        <f t="shared" si="182"/>
        <v>0</v>
      </c>
      <c r="BV348" s="69">
        <f t="shared" si="183"/>
        <v>0</v>
      </c>
      <c r="BW348" s="69">
        <f t="shared" si="184"/>
        <v>0</v>
      </c>
      <c r="BX348" s="69">
        <f t="shared" si="185"/>
        <v>0</v>
      </c>
      <c r="BY348" s="69">
        <f t="shared" si="186"/>
        <v>0</v>
      </c>
      <c r="BZ348" s="67">
        <f t="shared" si="187"/>
        <v>0</v>
      </c>
    </row>
    <row r="349" spans="1:78" x14ac:dyDescent="0.25">
      <c r="B349" s="18"/>
      <c r="C349" s="261"/>
      <c r="D349" s="78">
        <v>0.3125</v>
      </c>
      <c r="E349" s="69">
        <v>0</v>
      </c>
      <c r="F349" s="69">
        <v>0</v>
      </c>
      <c r="G349" s="69">
        <v>0</v>
      </c>
      <c r="H349" s="69">
        <v>0</v>
      </c>
      <c r="I349" s="69">
        <v>0</v>
      </c>
      <c r="J349" s="69">
        <v>0</v>
      </c>
      <c r="K349" s="69">
        <v>0</v>
      </c>
      <c r="L349" s="69">
        <v>0</v>
      </c>
      <c r="M349" s="69">
        <v>0</v>
      </c>
      <c r="N349" s="69">
        <v>0</v>
      </c>
      <c r="O349" s="69">
        <v>5.78</v>
      </c>
      <c r="P349" s="69">
        <v>3.77</v>
      </c>
      <c r="Q349" s="69">
        <v>4.71</v>
      </c>
      <c r="R349" s="69">
        <v>3.8</v>
      </c>
      <c r="S349" s="69">
        <v>3.8</v>
      </c>
      <c r="T349" s="69">
        <v>5.03</v>
      </c>
      <c r="U349" s="69">
        <v>4.4000000000000004</v>
      </c>
      <c r="V349" s="67">
        <v>3.85</v>
      </c>
      <c r="W349" s="69" t="str">
        <f t="shared" si="149"/>
        <v/>
      </c>
      <c r="X349" s="69" t="str">
        <f t="shared" si="146"/>
        <v/>
      </c>
      <c r="Y349" s="69" t="str">
        <f t="shared" si="146"/>
        <v/>
      </c>
      <c r="Z349" s="69" t="str">
        <f t="shared" si="146"/>
        <v/>
      </c>
      <c r="AA349" s="69" t="str">
        <f t="shared" si="146"/>
        <v/>
      </c>
      <c r="AB349" s="69" t="str">
        <f t="shared" si="146"/>
        <v/>
      </c>
      <c r="AC349" s="69" t="str">
        <f t="shared" si="146"/>
        <v/>
      </c>
      <c r="AD349" s="69" t="str">
        <f t="shared" si="146"/>
        <v/>
      </c>
      <c r="AE349" s="69" t="str">
        <f t="shared" si="146"/>
        <v/>
      </c>
      <c r="AF349" s="69" t="str">
        <f t="shared" si="146"/>
        <v/>
      </c>
      <c r="AG349" s="69">
        <f t="shared" si="146"/>
        <v>5.78</v>
      </c>
      <c r="AH349" s="69">
        <f t="shared" si="146"/>
        <v>3.77</v>
      </c>
      <c r="AI349" s="69">
        <f t="shared" si="146"/>
        <v>4.71</v>
      </c>
      <c r="AJ349" s="69">
        <f t="shared" si="146"/>
        <v>3.8</v>
      </c>
      <c r="AK349" s="69">
        <f t="shared" si="146"/>
        <v>3.8</v>
      </c>
      <c r="AL349" s="69">
        <f t="shared" si="146"/>
        <v>5.03</v>
      </c>
      <c r="AM349" s="69">
        <f t="shared" si="146"/>
        <v>4.4000000000000004</v>
      </c>
      <c r="AN349" s="67">
        <f t="shared" si="146"/>
        <v>3.85</v>
      </c>
      <c r="AO349" s="69">
        <f t="shared" si="150"/>
        <v>0</v>
      </c>
      <c r="AP349" s="69">
        <f t="shared" si="151"/>
        <v>0</v>
      </c>
      <c r="AQ349" s="69">
        <f t="shared" si="152"/>
        <v>0</v>
      </c>
      <c r="AR349" s="69">
        <f t="shared" si="153"/>
        <v>0</v>
      </c>
      <c r="AS349" s="69">
        <f t="shared" si="154"/>
        <v>0</v>
      </c>
      <c r="AT349" s="69">
        <f t="shared" si="155"/>
        <v>0</v>
      </c>
      <c r="AU349" s="69">
        <f t="shared" si="156"/>
        <v>0</v>
      </c>
      <c r="AV349" s="69">
        <f t="shared" si="157"/>
        <v>0</v>
      </c>
      <c r="AW349" s="69">
        <f t="shared" si="158"/>
        <v>0</v>
      </c>
      <c r="AX349" s="69">
        <f t="shared" si="159"/>
        <v>0</v>
      </c>
      <c r="AY349" s="69">
        <f t="shared" si="160"/>
        <v>0</v>
      </c>
      <c r="AZ349" s="69">
        <f t="shared" si="161"/>
        <v>0</v>
      </c>
      <c r="BA349" s="69">
        <f t="shared" si="162"/>
        <v>0</v>
      </c>
      <c r="BB349" s="69">
        <f t="shared" si="163"/>
        <v>0</v>
      </c>
      <c r="BC349" s="69">
        <f t="shared" si="164"/>
        <v>0</v>
      </c>
      <c r="BD349" s="69">
        <f t="shared" si="165"/>
        <v>0</v>
      </c>
      <c r="BE349" s="69">
        <f t="shared" si="166"/>
        <v>0</v>
      </c>
      <c r="BF349" s="67">
        <f t="shared" si="167"/>
        <v>0</v>
      </c>
      <c r="BG349" s="69">
        <f t="shared" si="168"/>
        <v>1000</v>
      </c>
      <c r="BH349" s="67">
        <f t="shared" si="169"/>
        <v>0</v>
      </c>
      <c r="BI349" s="79">
        <f t="shared" si="170"/>
        <v>0</v>
      </c>
      <c r="BJ349" s="69">
        <f t="shared" si="171"/>
        <v>0</v>
      </c>
      <c r="BK349" s="69">
        <f t="shared" si="172"/>
        <v>0</v>
      </c>
      <c r="BL349" s="69">
        <f t="shared" si="173"/>
        <v>0</v>
      </c>
      <c r="BM349" s="69">
        <f t="shared" si="174"/>
        <v>0</v>
      </c>
      <c r="BN349" s="69">
        <f t="shared" si="175"/>
        <v>0</v>
      </c>
      <c r="BO349" s="69">
        <f t="shared" si="176"/>
        <v>0</v>
      </c>
      <c r="BP349" s="69">
        <f t="shared" si="177"/>
        <v>0</v>
      </c>
      <c r="BQ349" s="69">
        <f t="shared" si="178"/>
        <v>0</v>
      </c>
      <c r="BR349" s="69">
        <f t="shared" si="179"/>
        <v>0</v>
      </c>
      <c r="BS349" s="69">
        <f t="shared" si="180"/>
        <v>0</v>
      </c>
      <c r="BT349" s="69">
        <f t="shared" si="181"/>
        <v>0</v>
      </c>
      <c r="BU349" s="69">
        <f t="shared" si="182"/>
        <v>0</v>
      </c>
      <c r="BV349" s="69">
        <f t="shared" si="183"/>
        <v>0</v>
      </c>
      <c r="BW349" s="69">
        <f t="shared" si="184"/>
        <v>0</v>
      </c>
      <c r="BX349" s="69">
        <f t="shared" si="185"/>
        <v>0</v>
      </c>
      <c r="BY349" s="69">
        <f t="shared" si="186"/>
        <v>0</v>
      </c>
      <c r="BZ349" s="67">
        <f t="shared" si="187"/>
        <v>0</v>
      </c>
    </row>
    <row r="350" spans="1:78" x14ac:dyDescent="0.25">
      <c r="B350" s="18"/>
      <c r="C350" s="261"/>
      <c r="D350" s="78">
        <v>0.33333333333333331</v>
      </c>
      <c r="E350" s="69">
        <v>0</v>
      </c>
      <c r="F350" s="69">
        <v>0</v>
      </c>
      <c r="G350" s="69">
        <v>0</v>
      </c>
      <c r="H350" s="69">
        <v>0</v>
      </c>
      <c r="I350" s="69">
        <v>0</v>
      </c>
      <c r="J350" s="69">
        <v>0</v>
      </c>
      <c r="K350" s="69">
        <v>0</v>
      </c>
      <c r="L350" s="69">
        <v>0</v>
      </c>
      <c r="M350" s="69">
        <v>0</v>
      </c>
      <c r="N350" s="69">
        <v>0</v>
      </c>
      <c r="O350" s="69">
        <v>5.78</v>
      </c>
      <c r="P350" s="69">
        <v>4.01</v>
      </c>
      <c r="Q350" s="69">
        <v>5.03</v>
      </c>
      <c r="R350" s="69">
        <v>4.4000000000000004</v>
      </c>
      <c r="S350" s="69">
        <v>4.4000000000000004</v>
      </c>
      <c r="T350" s="69">
        <v>3.54</v>
      </c>
      <c r="U350" s="69">
        <v>4.4000000000000004</v>
      </c>
      <c r="V350" s="67">
        <v>3.85</v>
      </c>
      <c r="W350" s="69" t="str">
        <f t="shared" si="149"/>
        <v/>
      </c>
      <c r="X350" s="69" t="str">
        <f t="shared" si="146"/>
        <v/>
      </c>
      <c r="Y350" s="69" t="str">
        <f t="shared" si="146"/>
        <v/>
      </c>
      <c r="Z350" s="69" t="str">
        <f t="shared" si="146"/>
        <v/>
      </c>
      <c r="AA350" s="69" t="str">
        <f t="shared" si="146"/>
        <v/>
      </c>
      <c r="AB350" s="69" t="str">
        <f t="shared" si="146"/>
        <v/>
      </c>
      <c r="AC350" s="69" t="str">
        <f t="shared" si="146"/>
        <v/>
      </c>
      <c r="AD350" s="69" t="str">
        <f t="shared" si="146"/>
        <v/>
      </c>
      <c r="AE350" s="69" t="str">
        <f t="shared" si="146"/>
        <v/>
      </c>
      <c r="AF350" s="69" t="str">
        <f t="shared" si="146"/>
        <v/>
      </c>
      <c r="AG350" s="69">
        <f t="shared" si="146"/>
        <v>5.78</v>
      </c>
      <c r="AH350" s="69">
        <f t="shared" si="146"/>
        <v>4.01</v>
      </c>
      <c r="AI350" s="69">
        <f t="shared" si="146"/>
        <v>5.03</v>
      </c>
      <c r="AJ350" s="69">
        <f t="shared" si="146"/>
        <v>4.4000000000000004</v>
      </c>
      <c r="AK350" s="69">
        <f t="shared" si="146"/>
        <v>4.4000000000000004</v>
      </c>
      <c r="AL350" s="69">
        <f t="shared" si="146"/>
        <v>3.54</v>
      </c>
      <c r="AM350" s="69">
        <f t="shared" si="146"/>
        <v>4.4000000000000004</v>
      </c>
      <c r="AN350" s="67">
        <f t="shared" si="146"/>
        <v>3.85</v>
      </c>
      <c r="AO350" s="69">
        <f t="shared" si="150"/>
        <v>0</v>
      </c>
      <c r="AP350" s="69">
        <f t="shared" si="151"/>
        <v>0</v>
      </c>
      <c r="AQ350" s="69">
        <f t="shared" si="152"/>
        <v>0</v>
      </c>
      <c r="AR350" s="69">
        <f t="shared" si="153"/>
        <v>0</v>
      </c>
      <c r="AS350" s="69">
        <f t="shared" si="154"/>
        <v>0</v>
      </c>
      <c r="AT350" s="69">
        <f t="shared" si="155"/>
        <v>0</v>
      </c>
      <c r="AU350" s="69">
        <f t="shared" si="156"/>
        <v>0</v>
      </c>
      <c r="AV350" s="69">
        <f t="shared" si="157"/>
        <v>0</v>
      </c>
      <c r="AW350" s="69">
        <f t="shared" si="158"/>
        <v>0</v>
      </c>
      <c r="AX350" s="69">
        <f t="shared" si="159"/>
        <v>0</v>
      </c>
      <c r="AY350" s="69">
        <f t="shared" si="160"/>
        <v>0</v>
      </c>
      <c r="AZ350" s="69">
        <f t="shared" si="161"/>
        <v>0</v>
      </c>
      <c r="BA350" s="69">
        <f t="shared" si="162"/>
        <v>0</v>
      </c>
      <c r="BB350" s="69">
        <f t="shared" si="163"/>
        <v>0</v>
      </c>
      <c r="BC350" s="69">
        <f t="shared" si="164"/>
        <v>0</v>
      </c>
      <c r="BD350" s="69">
        <f t="shared" si="165"/>
        <v>0</v>
      </c>
      <c r="BE350" s="69">
        <f t="shared" si="166"/>
        <v>0</v>
      </c>
      <c r="BF350" s="67">
        <f t="shared" si="167"/>
        <v>0</v>
      </c>
      <c r="BG350" s="69">
        <f t="shared" si="168"/>
        <v>1000</v>
      </c>
      <c r="BH350" s="67">
        <f t="shared" si="169"/>
        <v>0</v>
      </c>
      <c r="BI350" s="79">
        <f t="shared" si="170"/>
        <v>0</v>
      </c>
      <c r="BJ350" s="69">
        <f t="shared" si="171"/>
        <v>0</v>
      </c>
      <c r="BK350" s="69">
        <f t="shared" si="172"/>
        <v>0</v>
      </c>
      <c r="BL350" s="69">
        <f t="shared" si="173"/>
        <v>0</v>
      </c>
      <c r="BM350" s="69">
        <f t="shared" si="174"/>
        <v>0</v>
      </c>
      <c r="BN350" s="69">
        <f t="shared" si="175"/>
        <v>0</v>
      </c>
      <c r="BO350" s="69">
        <f t="shared" si="176"/>
        <v>0</v>
      </c>
      <c r="BP350" s="69">
        <f t="shared" si="177"/>
        <v>0</v>
      </c>
      <c r="BQ350" s="69">
        <f t="shared" si="178"/>
        <v>0</v>
      </c>
      <c r="BR350" s="69">
        <f t="shared" si="179"/>
        <v>0</v>
      </c>
      <c r="BS350" s="69">
        <f t="shared" si="180"/>
        <v>0</v>
      </c>
      <c r="BT350" s="69">
        <f t="shared" si="181"/>
        <v>0</v>
      </c>
      <c r="BU350" s="69">
        <f t="shared" si="182"/>
        <v>0</v>
      </c>
      <c r="BV350" s="69">
        <f t="shared" si="183"/>
        <v>0</v>
      </c>
      <c r="BW350" s="69">
        <f t="shared" si="184"/>
        <v>0</v>
      </c>
      <c r="BX350" s="69">
        <f t="shared" si="185"/>
        <v>0</v>
      </c>
      <c r="BY350" s="69">
        <f t="shared" si="186"/>
        <v>0</v>
      </c>
      <c r="BZ350" s="67">
        <f t="shared" si="187"/>
        <v>0</v>
      </c>
    </row>
    <row r="351" spans="1:78" x14ac:dyDescent="0.25">
      <c r="B351" s="18"/>
      <c r="C351" s="261"/>
      <c r="D351" s="78">
        <v>0.34375</v>
      </c>
      <c r="E351" s="69">
        <v>0</v>
      </c>
      <c r="F351" s="69">
        <v>0</v>
      </c>
      <c r="G351" s="69">
        <v>0</v>
      </c>
      <c r="H351" s="69">
        <v>0</v>
      </c>
      <c r="I351" s="69">
        <v>0</v>
      </c>
      <c r="J351" s="69">
        <v>0</v>
      </c>
      <c r="K351" s="69">
        <v>0</v>
      </c>
      <c r="L351" s="69">
        <v>0</v>
      </c>
      <c r="M351" s="69">
        <v>0</v>
      </c>
      <c r="N351" s="69">
        <v>5.78</v>
      </c>
      <c r="O351" s="69">
        <v>5.78</v>
      </c>
      <c r="P351" s="69">
        <v>4.71</v>
      </c>
      <c r="Q351" s="69">
        <v>3.42</v>
      </c>
      <c r="R351" s="69">
        <v>4.4000000000000004</v>
      </c>
      <c r="S351" s="69">
        <v>4.4000000000000004</v>
      </c>
      <c r="T351" s="69">
        <v>3.54</v>
      </c>
      <c r="U351" s="69">
        <v>3.85</v>
      </c>
      <c r="V351" s="67">
        <v>4.08</v>
      </c>
      <c r="W351" s="69" t="str">
        <f t="shared" si="149"/>
        <v/>
      </c>
      <c r="X351" s="69" t="str">
        <f t="shared" si="146"/>
        <v/>
      </c>
      <c r="Y351" s="69" t="str">
        <f t="shared" si="146"/>
        <v/>
      </c>
      <c r="Z351" s="69" t="str">
        <f t="shared" si="146"/>
        <v/>
      </c>
      <c r="AA351" s="69" t="str">
        <f t="shared" si="146"/>
        <v/>
      </c>
      <c r="AB351" s="69" t="str">
        <f t="shared" si="146"/>
        <v/>
      </c>
      <c r="AC351" s="69" t="str">
        <f t="shared" si="146"/>
        <v/>
      </c>
      <c r="AD351" s="69" t="str">
        <f t="shared" si="146"/>
        <v/>
      </c>
      <c r="AE351" s="69" t="str">
        <f t="shared" si="146"/>
        <v/>
      </c>
      <c r="AF351" s="69">
        <f t="shared" si="146"/>
        <v>5.78</v>
      </c>
      <c r="AG351" s="69">
        <f t="shared" si="146"/>
        <v>5.78</v>
      </c>
      <c r="AH351" s="69">
        <f t="shared" si="146"/>
        <v>4.71</v>
      </c>
      <c r="AI351" s="69">
        <f t="shared" si="146"/>
        <v>3.42</v>
      </c>
      <c r="AJ351" s="69">
        <f t="shared" si="146"/>
        <v>4.4000000000000004</v>
      </c>
      <c r="AK351" s="69">
        <f t="shared" si="146"/>
        <v>4.4000000000000004</v>
      </c>
      <c r="AL351" s="69">
        <f t="shared" si="146"/>
        <v>3.54</v>
      </c>
      <c r="AM351" s="69">
        <f t="shared" si="146"/>
        <v>3.85</v>
      </c>
      <c r="AN351" s="67">
        <f t="shared" si="146"/>
        <v>4.08</v>
      </c>
      <c r="AO351" s="69">
        <f t="shared" si="150"/>
        <v>0</v>
      </c>
      <c r="AP351" s="69">
        <f t="shared" si="151"/>
        <v>0</v>
      </c>
      <c r="AQ351" s="69">
        <f t="shared" si="152"/>
        <v>0</v>
      </c>
      <c r="AR351" s="69">
        <f t="shared" si="153"/>
        <v>0</v>
      </c>
      <c r="AS351" s="69">
        <f t="shared" si="154"/>
        <v>0</v>
      </c>
      <c r="AT351" s="69">
        <f t="shared" si="155"/>
        <v>0</v>
      </c>
      <c r="AU351" s="69">
        <f t="shared" si="156"/>
        <v>0</v>
      </c>
      <c r="AV351" s="69">
        <f t="shared" si="157"/>
        <v>0</v>
      </c>
      <c r="AW351" s="69">
        <f t="shared" si="158"/>
        <v>0</v>
      </c>
      <c r="AX351" s="69">
        <f t="shared" si="159"/>
        <v>0</v>
      </c>
      <c r="AY351" s="69">
        <f t="shared" si="160"/>
        <v>0</v>
      </c>
      <c r="AZ351" s="69">
        <f t="shared" si="161"/>
        <v>0</v>
      </c>
      <c r="BA351" s="69">
        <f t="shared" si="162"/>
        <v>0.34375</v>
      </c>
      <c r="BB351" s="69">
        <f t="shared" si="163"/>
        <v>0</v>
      </c>
      <c r="BC351" s="69">
        <f t="shared" si="164"/>
        <v>0</v>
      </c>
      <c r="BD351" s="69">
        <f t="shared" si="165"/>
        <v>0</v>
      </c>
      <c r="BE351" s="69">
        <f t="shared" si="166"/>
        <v>0</v>
      </c>
      <c r="BF351" s="67">
        <f t="shared" si="167"/>
        <v>0</v>
      </c>
      <c r="BG351" s="69">
        <f t="shared" si="168"/>
        <v>0.65625</v>
      </c>
      <c r="BH351" s="67">
        <f t="shared" si="169"/>
        <v>0</v>
      </c>
      <c r="BI351" s="79">
        <f t="shared" si="170"/>
        <v>0</v>
      </c>
      <c r="BJ351" s="69">
        <f t="shared" si="171"/>
        <v>0</v>
      </c>
      <c r="BK351" s="69">
        <f t="shared" si="172"/>
        <v>0</v>
      </c>
      <c r="BL351" s="69">
        <f t="shared" si="173"/>
        <v>0</v>
      </c>
      <c r="BM351" s="69">
        <f t="shared" si="174"/>
        <v>0</v>
      </c>
      <c r="BN351" s="69">
        <f t="shared" si="175"/>
        <v>0</v>
      </c>
      <c r="BO351" s="69">
        <f t="shared" si="176"/>
        <v>0</v>
      </c>
      <c r="BP351" s="69">
        <f t="shared" si="177"/>
        <v>0</v>
      </c>
      <c r="BQ351" s="69">
        <f t="shared" si="178"/>
        <v>0</v>
      </c>
      <c r="BR351" s="69">
        <f t="shared" si="179"/>
        <v>0</v>
      </c>
      <c r="BS351" s="69">
        <f t="shared" si="180"/>
        <v>0</v>
      </c>
      <c r="BT351" s="69">
        <f t="shared" si="181"/>
        <v>0</v>
      </c>
      <c r="BU351" s="69">
        <f t="shared" si="182"/>
        <v>0</v>
      </c>
      <c r="BV351" s="69">
        <f t="shared" si="183"/>
        <v>0</v>
      </c>
      <c r="BW351" s="69">
        <f t="shared" si="184"/>
        <v>0</v>
      </c>
      <c r="BX351" s="69">
        <f t="shared" si="185"/>
        <v>0</v>
      </c>
      <c r="BY351" s="69">
        <f t="shared" si="186"/>
        <v>0</v>
      </c>
      <c r="BZ351" s="67">
        <f t="shared" si="187"/>
        <v>0</v>
      </c>
    </row>
    <row r="352" spans="1:78" x14ac:dyDescent="0.25">
      <c r="B352" s="18"/>
      <c r="C352" s="261"/>
      <c r="D352" s="78">
        <v>0.35</v>
      </c>
      <c r="E352" s="69">
        <v>0</v>
      </c>
      <c r="F352" s="69">
        <v>0</v>
      </c>
      <c r="G352" s="69">
        <v>0</v>
      </c>
      <c r="H352" s="69">
        <v>0</v>
      </c>
      <c r="I352" s="69">
        <v>0</v>
      </c>
      <c r="J352" s="69">
        <v>0</v>
      </c>
      <c r="K352" s="69">
        <v>0</v>
      </c>
      <c r="L352" s="69">
        <v>0</v>
      </c>
      <c r="M352" s="69">
        <v>0</v>
      </c>
      <c r="N352" s="69">
        <v>5.78</v>
      </c>
      <c r="O352" s="69">
        <v>5.78</v>
      </c>
      <c r="P352" s="69">
        <v>4.71</v>
      </c>
      <c r="Q352" s="69">
        <v>3.42</v>
      </c>
      <c r="R352" s="69">
        <v>4.4000000000000004</v>
      </c>
      <c r="S352" s="69">
        <v>4.4000000000000004</v>
      </c>
      <c r="T352" s="69">
        <v>3.54</v>
      </c>
      <c r="U352" s="69">
        <v>3.85</v>
      </c>
      <c r="V352" s="67">
        <v>4.08</v>
      </c>
      <c r="W352" s="69" t="str">
        <f t="shared" si="149"/>
        <v/>
      </c>
      <c r="X352" s="69" t="str">
        <f t="shared" si="146"/>
        <v/>
      </c>
      <c r="Y352" s="69" t="str">
        <f t="shared" si="146"/>
        <v/>
      </c>
      <c r="Z352" s="69" t="str">
        <f t="shared" si="146"/>
        <v/>
      </c>
      <c r="AA352" s="69" t="str">
        <f t="shared" si="146"/>
        <v/>
      </c>
      <c r="AB352" s="69" t="str">
        <f t="shared" si="146"/>
        <v/>
      </c>
      <c r="AC352" s="69" t="str">
        <f t="shared" si="146"/>
        <v/>
      </c>
      <c r="AD352" s="69" t="str">
        <f t="shared" si="146"/>
        <v/>
      </c>
      <c r="AE352" s="69" t="str">
        <f t="shared" si="146"/>
        <v/>
      </c>
      <c r="AF352" s="69">
        <f t="shared" si="146"/>
        <v>5.78</v>
      </c>
      <c r="AG352" s="69">
        <f t="shared" si="146"/>
        <v>5.78</v>
      </c>
      <c r="AH352" s="69">
        <f t="shared" si="146"/>
        <v>4.71</v>
      </c>
      <c r="AI352" s="69">
        <f t="shared" si="146"/>
        <v>3.42</v>
      </c>
      <c r="AJ352" s="69">
        <f t="shared" si="146"/>
        <v>4.4000000000000004</v>
      </c>
      <c r="AK352" s="69">
        <f t="shared" si="146"/>
        <v>4.4000000000000004</v>
      </c>
      <c r="AL352" s="69">
        <f t="shared" si="146"/>
        <v>3.54</v>
      </c>
      <c r="AM352" s="69">
        <f t="shared" si="146"/>
        <v>3.85</v>
      </c>
      <c r="AN352" s="67">
        <f t="shared" si="146"/>
        <v>4.08</v>
      </c>
      <c r="AO352" s="69">
        <f t="shared" si="150"/>
        <v>0</v>
      </c>
      <c r="AP352" s="69">
        <f t="shared" si="151"/>
        <v>0</v>
      </c>
      <c r="AQ352" s="69">
        <f t="shared" si="152"/>
        <v>0</v>
      </c>
      <c r="AR352" s="69">
        <f t="shared" si="153"/>
        <v>0</v>
      </c>
      <c r="AS352" s="69">
        <f t="shared" si="154"/>
        <v>0</v>
      </c>
      <c r="AT352" s="69">
        <f t="shared" si="155"/>
        <v>0</v>
      </c>
      <c r="AU352" s="69">
        <f t="shared" si="156"/>
        <v>0</v>
      </c>
      <c r="AV352" s="69">
        <f t="shared" si="157"/>
        <v>0</v>
      </c>
      <c r="AW352" s="69">
        <f t="shared" si="158"/>
        <v>0</v>
      </c>
      <c r="AX352" s="69">
        <f t="shared" si="159"/>
        <v>0</v>
      </c>
      <c r="AY352" s="69">
        <f t="shared" si="160"/>
        <v>0</v>
      </c>
      <c r="AZ352" s="69">
        <f t="shared" si="161"/>
        <v>0</v>
      </c>
      <c r="BA352" s="69">
        <f t="shared" si="162"/>
        <v>0.35</v>
      </c>
      <c r="BB352" s="69">
        <f t="shared" si="163"/>
        <v>0</v>
      </c>
      <c r="BC352" s="69">
        <f t="shared" si="164"/>
        <v>0</v>
      </c>
      <c r="BD352" s="69">
        <f t="shared" si="165"/>
        <v>0</v>
      </c>
      <c r="BE352" s="69">
        <f t="shared" si="166"/>
        <v>0</v>
      </c>
      <c r="BF352" s="67">
        <f t="shared" si="167"/>
        <v>0</v>
      </c>
      <c r="BG352" s="69">
        <f t="shared" si="168"/>
        <v>0.65</v>
      </c>
      <c r="BH352" s="67">
        <f t="shared" si="169"/>
        <v>0</v>
      </c>
      <c r="BI352" s="79">
        <f t="shared" si="170"/>
        <v>0</v>
      </c>
      <c r="BJ352" s="69">
        <f t="shared" si="171"/>
        <v>0</v>
      </c>
      <c r="BK352" s="69">
        <f t="shared" si="172"/>
        <v>0</v>
      </c>
      <c r="BL352" s="69">
        <f t="shared" si="173"/>
        <v>0</v>
      </c>
      <c r="BM352" s="69">
        <f t="shared" si="174"/>
        <v>0</v>
      </c>
      <c r="BN352" s="69">
        <f t="shared" si="175"/>
        <v>0</v>
      </c>
      <c r="BO352" s="69">
        <f t="shared" si="176"/>
        <v>0</v>
      </c>
      <c r="BP352" s="69">
        <f t="shared" si="177"/>
        <v>0</v>
      </c>
      <c r="BQ352" s="69">
        <f t="shared" si="178"/>
        <v>0</v>
      </c>
      <c r="BR352" s="69">
        <f t="shared" si="179"/>
        <v>0</v>
      </c>
      <c r="BS352" s="69">
        <f t="shared" si="180"/>
        <v>0</v>
      </c>
      <c r="BT352" s="69">
        <f t="shared" si="181"/>
        <v>0</v>
      </c>
      <c r="BU352" s="69">
        <f t="shared" si="182"/>
        <v>0</v>
      </c>
      <c r="BV352" s="69">
        <f t="shared" si="183"/>
        <v>0</v>
      </c>
      <c r="BW352" s="69">
        <f t="shared" si="184"/>
        <v>0</v>
      </c>
      <c r="BX352" s="69">
        <f t="shared" si="185"/>
        <v>0</v>
      </c>
      <c r="BY352" s="69">
        <f t="shared" si="186"/>
        <v>0</v>
      </c>
      <c r="BZ352" s="67">
        <f t="shared" si="187"/>
        <v>0</v>
      </c>
    </row>
    <row r="353" spans="2:78" x14ac:dyDescent="0.25">
      <c r="B353" s="18"/>
      <c r="C353" s="261"/>
      <c r="D353" s="78">
        <v>0.35714285714285715</v>
      </c>
      <c r="E353" s="69">
        <v>0</v>
      </c>
      <c r="F353" s="69">
        <v>0</v>
      </c>
      <c r="G353" s="69">
        <v>0</v>
      </c>
      <c r="H353" s="69">
        <v>0</v>
      </c>
      <c r="I353" s="69">
        <v>0</v>
      </c>
      <c r="J353" s="69">
        <v>0</v>
      </c>
      <c r="K353" s="69">
        <v>0</v>
      </c>
      <c r="L353" s="69">
        <v>0</v>
      </c>
      <c r="M353" s="69">
        <v>0</v>
      </c>
      <c r="N353" s="69">
        <v>5.78</v>
      </c>
      <c r="O353" s="69">
        <v>5.78</v>
      </c>
      <c r="P353" s="69">
        <v>4.71</v>
      </c>
      <c r="Q353" s="69">
        <v>3.8</v>
      </c>
      <c r="R353" s="69">
        <v>4.4000000000000004</v>
      </c>
      <c r="S353" s="69">
        <v>4.4000000000000004</v>
      </c>
      <c r="T353" s="69">
        <v>3.54</v>
      </c>
      <c r="U353" s="69">
        <v>3.85</v>
      </c>
      <c r="V353" s="67">
        <v>4.08</v>
      </c>
      <c r="W353" s="69" t="str">
        <f t="shared" si="149"/>
        <v/>
      </c>
      <c r="X353" s="69" t="str">
        <f t="shared" si="146"/>
        <v/>
      </c>
      <c r="Y353" s="69" t="str">
        <f t="shared" si="146"/>
        <v/>
      </c>
      <c r="Z353" s="69" t="str">
        <f t="shared" si="146"/>
        <v/>
      </c>
      <c r="AA353" s="69" t="str">
        <f t="shared" si="146"/>
        <v/>
      </c>
      <c r="AB353" s="69" t="str">
        <f t="shared" si="146"/>
        <v/>
      </c>
      <c r="AC353" s="69" t="str">
        <f t="shared" si="146"/>
        <v/>
      </c>
      <c r="AD353" s="69" t="str">
        <f t="shared" si="146"/>
        <v/>
      </c>
      <c r="AE353" s="69" t="str">
        <f t="shared" si="146"/>
        <v/>
      </c>
      <c r="AF353" s="69">
        <f t="shared" si="146"/>
        <v>5.78</v>
      </c>
      <c r="AG353" s="69">
        <f t="shared" si="146"/>
        <v>5.78</v>
      </c>
      <c r="AH353" s="69">
        <f t="shared" si="146"/>
        <v>4.71</v>
      </c>
      <c r="AI353" s="69">
        <f t="shared" si="146"/>
        <v>3.8</v>
      </c>
      <c r="AJ353" s="69">
        <f t="shared" si="146"/>
        <v>4.4000000000000004</v>
      </c>
      <c r="AK353" s="69">
        <f t="shared" si="146"/>
        <v>4.4000000000000004</v>
      </c>
      <c r="AL353" s="69">
        <f t="shared" si="146"/>
        <v>3.54</v>
      </c>
      <c r="AM353" s="69">
        <f t="shared" si="146"/>
        <v>3.85</v>
      </c>
      <c r="AN353" s="67">
        <f t="shared" si="146"/>
        <v>4.08</v>
      </c>
      <c r="AO353" s="69">
        <f t="shared" si="150"/>
        <v>0</v>
      </c>
      <c r="AP353" s="69">
        <f t="shared" si="151"/>
        <v>0</v>
      </c>
      <c r="AQ353" s="69">
        <f t="shared" si="152"/>
        <v>0</v>
      </c>
      <c r="AR353" s="69">
        <f t="shared" si="153"/>
        <v>0</v>
      </c>
      <c r="AS353" s="69">
        <f t="shared" si="154"/>
        <v>0</v>
      </c>
      <c r="AT353" s="69">
        <f t="shared" si="155"/>
        <v>0</v>
      </c>
      <c r="AU353" s="69">
        <f t="shared" si="156"/>
        <v>0</v>
      </c>
      <c r="AV353" s="69">
        <f t="shared" si="157"/>
        <v>0</v>
      </c>
      <c r="AW353" s="69">
        <f t="shared" si="158"/>
        <v>0</v>
      </c>
      <c r="AX353" s="69">
        <f t="shared" si="159"/>
        <v>0</v>
      </c>
      <c r="AY353" s="69">
        <f t="shared" si="160"/>
        <v>0</v>
      </c>
      <c r="AZ353" s="69">
        <f t="shared" si="161"/>
        <v>0</v>
      </c>
      <c r="BA353" s="69">
        <f t="shared" si="162"/>
        <v>0</v>
      </c>
      <c r="BB353" s="69">
        <f t="shared" si="163"/>
        <v>0</v>
      </c>
      <c r="BC353" s="69">
        <f t="shared" si="164"/>
        <v>0</v>
      </c>
      <c r="BD353" s="69">
        <f t="shared" si="165"/>
        <v>0</v>
      </c>
      <c r="BE353" s="69">
        <f t="shared" si="166"/>
        <v>0</v>
      </c>
      <c r="BF353" s="67">
        <f t="shared" si="167"/>
        <v>0</v>
      </c>
      <c r="BG353" s="69">
        <f t="shared" si="168"/>
        <v>1000</v>
      </c>
      <c r="BH353" s="67">
        <f t="shared" si="169"/>
        <v>0</v>
      </c>
      <c r="BI353" s="79">
        <f t="shared" si="170"/>
        <v>0</v>
      </c>
      <c r="BJ353" s="69">
        <f t="shared" si="171"/>
        <v>0</v>
      </c>
      <c r="BK353" s="69">
        <f t="shared" si="172"/>
        <v>0</v>
      </c>
      <c r="BL353" s="69">
        <f t="shared" si="173"/>
        <v>0</v>
      </c>
      <c r="BM353" s="69">
        <f t="shared" si="174"/>
        <v>0</v>
      </c>
      <c r="BN353" s="69">
        <f t="shared" si="175"/>
        <v>0</v>
      </c>
      <c r="BO353" s="69">
        <f t="shared" si="176"/>
        <v>0</v>
      </c>
      <c r="BP353" s="69">
        <f t="shared" si="177"/>
        <v>0</v>
      </c>
      <c r="BQ353" s="69">
        <f t="shared" si="178"/>
        <v>0</v>
      </c>
      <c r="BR353" s="69">
        <f t="shared" si="179"/>
        <v>0</v>
      </c>
      <c r="BS353" s="69">
        <f t="shared" si="180"/>
        <v>0</v>
      </c>
      <c r="BT353" s="69">
        <f t="shared" si="181"/>
        <v>0</v>
      </c>
      <c r="BU353" s="69">
        <f t="shared" si="182"/>
        <v>0</v>
      </c>
      <c r="BV353" s="69">
        <f t="shared" si="183"/>
        <v>0</v>
      </c>
      <c r="BW353" s="69">
        <f t="shared" si="184"/>
        <v>0</v>
      </c>
      <c r="BX353" s="69">
        <f t="shared" si="185"/>
        <v>0</v>
      </c>
      <c r="BY353" s="69">
        <f t="shared" si="186"/>
        <v>0</v>
      </c>
      <c r="BZ353" s="67">
        <f t="shared" si="187"/>
        <v>0</v>
      </c>
    </row>
    <row r="354" spans="2:78" x14ac:dyDescent="0.25">
      <c r="B354" s="18"/>
      <c r="C354" s="261"/>
      <c r="D354" s="78">
        <v>0.36666666666666664</v>
      </c>
      <c r="E354" s="69">
        <v>0</v>
      </c>
      <c r="F354" s="69">
        <v>0</v>
      </c>
      <c r="G354" s="69">
        <v>0</v>
      </c>
      <c r="H354" s="69">
        <v>0</v>
      </c>
      <c r="I354" s="69">
        <v>0</v>
      </c>
      <c r="J354" s="69">
        <v>0</v>
      </c>
      <c r="K354" s="69">
        <v>0</v>
      </c>
      <c r="L354" s="69">
        <v>0</v>
      </c>
      <c r="M354" s="69">
        <v>0</v>
      </c>
      <c r="N354" s="69">
        <v>5.78</v>
      </c>
      <c r="O354" s="69">
        <v>5.78</v>
      </c>
      <c r="P354" s="69">
        <v>4.71</v>
      </c>
      <c r="Q354" s="69">
        <v>3.8</v>
      </c>
      <c r="R354" s="69">
        <v>4.4000000000000004</v>
      </c>
      <c r="S354" s="69">
        <v>4.4000000000000004</v>
      </c>
      <c r="T354" s="69">
        <v>4.4000000000000004</v>
      </c>
      <c r="U354" s="69">
        <v>3.85</v>
      </c>
      <c r="V354" s="67">
        <v>6.44</v>
      </c>
      <c r="W354" s="69" t="str">
        <f t="shared" si="149"/>
        <v/>
      </c>
      <c r="X354" s="69" t="str">
        <f t="shared" si="146"/>
        <v/>
      </c>
      <c r="Y354" s="69" t="str">
        <f t="shared" si="146"/>
        <v/>
      </c>
      <c r="Z354" s="69" t="str">
        <f t="shared" si="146"/>
        <v/>
      </c>
      <c r="AA354" s="69" t="str">
        <f t="shared" si="146"/>
        <v/>
      </c>
      <c r="AB354" s="69" t="str">
        <f t="shared" si="146"/>
        <v/>
      </c>
      <c r="AC354" s="69" t="str">
        <f t="shared" si="146"/>
        <v/>
      </c>
      <c r="AD354" s="69" t="str">
        <f t="shared" si="146"/>
        <v/>
      </c>
      <c r="AE354" s="69" t="str">
        <f t="shared" si="146"/>
        <v/>
      </c>
      <c r="AF354" s="69">
        <f t="shared" si="146"/>
        <v>5.78</v>
      </c>
      <c r="AG354" s="69">
        <f t="shared" si="146"/>
        <v>5.78</v>
      </c>
      <c r="AH354" s="69">
        <f t="shared" si="146"/>
        <v>4.71</v>
      </c>
      <c r="AI354" s="69">
        <f t="shared" si="146"/>
        <v>3.8</v>
      </c>
      <c r="AJ354" s="69">
        <f t="shared" si="146"/>
        <v>4.4000000000000004</v>
      </c>
      <c r="AK354" s="69">
        <f t="shared" si="146"/>
        <v>4.4000000000000004</v>
      </c>
      <c r="AL354" s="69">
        <f t="shared" si="146"/>
        <v>4.4000000000000004</v>
      </c>
      <c r="AM354" s="69">
        <f t="shared" si="146"/>
        <v>3.85</v>
      </c>
      <c r="AN354" s="67">
        <f t="shared" si="146"/>
        <v>6.44</v>
      </c>
      <c r="AO354" s="69">
        <f t="shared" si="150"/>
        <v>0</v>
      </c>
      <c r="AP354" s="69">
        <f t="shared" si="151"/>
        <v>0</v>
      </c>
      <c r="AQ354" s="69">
        <f t="shared" si="152"/>
        <v>0</v>
      </c>
      <c r="AR354" s="69">
        <f t="shared" si="153"/>
        <v>0</v>
      </c>
      <c r="AS354" s="69">
        <f t="shared" si="154"/>
        <v>0</v>
      </c>
      <c r="AT354" s="69">
        <f t="shared" si="155"/>
        <v>0</v>
      </c>
      <c r="AU354" s="69">
        <f t="shared" si="156"/>
        <v>0</v>
      </c>
      <c r="AV354" s="69">
        <f t="shared" si="157"/>
        <v>0</v>
      </c>
      <c r="AW354" s="69">
        <f t="shared" si="158"/>
        <v>0</v>
      </c>
      <c r="AX354" s="69">
        <f t="shared" si="159"/>
        <v>0</v>
      </c>
      <c r="AY354" s="69">
        <f t="shared" si="160"/>
        <v>0</v>
      </c>
      <c r="AZ354" s="69">
        <f t="shared" si="161"/>
        <v>0</v>
      </c>
      <c r="BA354" s="69">
        <f t="shared" si="162"/>
        <v>0</v>
      </c>
      <c r="BB354" s="69">
        <f t="shared" si="163"/>
        <v>0</v>
      </c>
      <c r="BC354" s="69">
        <f t="shared" si="164"/>
        <v>0</v>
      </c>
      <c r="BD354" s="69">
        <f t="shared" si="165"/>
        <v>0</v>
      </c>
      <c r="BE354" s="69">
        <f t="shared" si="166"/>
        <v>0</v>
      </c>
      <c r="BF354" s="67">
        <f t="shared" si="167"/>
        <v>0</v>
      </c>
      <c r="BG354" s="69">
        <f t="shared" si="168"/>
        <v>1000</v>
      </c>
      <c r="BH354" s="67">
        <f t="shared" si="169"/>
        <v>0</v>
      </c>
      <c r="BI354" s="79">
        <f t="shared" si="170"/>
        <v>0</v>
      </c>
      <c r="BJ354" s="69">
        <f t="shared" si="171"/>
        <v>0</v>
      </c>
      <c r="BK354" s="69">
        <f t="shared" si="172"/>
        <v>0</v>
      </c>
      <c r="BL354" s="69">
        <f t="shared" si="173"/>
        <v>0</v>
      </c>
      <c r="BM354" s="69">
        <f t="shared" si="174"/>
        <v>0</v>
      </c>
      <c r="BN354" s="69">
        <f t="shared" si="175"/>
        <v>0</v>
      </c>
      <c r="BO354" s="69">
        <f t="shared" si="176"/>
        <v>0</v>
      </c>
      <c r="BP354" s="69">
        <f t="shared" si="177"/>
        <v>0</v>
      </c>
      <c r="BQ354" s="69">
        <f t="shared" si="178"/>
        <v>0</v>
      </c>
      <c r="BR354" s="69">
        <f t="shared" si="179"/>
        <v>0</v>
      </c>
      <c r="BS354" s="69">
        <f t="shared" si="180"/>
        <v>0</v>
      </c>
      <c r="BT354" s="69">
        <f t="shared" si="181"/>
        <v>0</v>
      </c>
      <c r="BU354" s="69">
        <f t="shared" si="182"/>
        <v>0</v>
      </c>
      <c r="BV354" s="69">
        <f t="shared" si="183"/>
        <v>0</v>
      </c>
      <c r="BW354" s="69">
        <f t="shared" si="184"/>
        <v>0</v>
      </c>
      <c r="BX354" s="69">
        <f t="shared" si="185"/>
        <v>0</v>
      </c>
      <c r="BY354" s="69">
        <f t="shared" si="186"/>
        <v>0</v>
      </c>
      <c r="BZ354" s="67">
        <f t="shared" si="187"/>
        <v>0</v>
      </c>
    </row>
    <row r="355" spans="2:78" x14ac:dyDescent="0.25">
      <c r="B355" s="18"/>
      <c r="C355" s="261"/>
      <c r="D355" s="78">
        <v>0.375</v>
      </c>
      <c r="E355" s="69">
        <v>0</v>
      </c>
      <c r="F355" s="69">
        <v>0</v>
      </c>
      <c r="G355" s="69">
        <v>0</v>
      </c>
      <c r="H355" s="69">
        <v>0</v>
      </c>
      <c r="I355" s="69">
        <v>0</v>
      </c>
      <c r="J355" s="69">
        <v>0</v>
      </c>
      <c r="K355" s="69">
        <v>0</v>
      </c>
      <c r="L355" s="69">
        <v>0</v>
      </c>
      <c r="M355" s="69">
        <v>0</v>
      </c>
      <c r="N355" s="69">
        <v>5.78</v>
      </c>
      <c r="O355" s="69">
        <v>3.77</v>
      </c>
      <c r="P355" s="69">
        <v>4.71</v>
      </c>
      <c r="Q355" s="69">
        <v>3.8</v>
      </c>
      <c r="R355" s="69">
        <v>4.4000000000000004</v>
      </c>
      <c r="S355" s="69">
        <v>4.55</v>
      </c>
      <c r="T355" s="69">
        <v>4.4000000000000004</v>
      </c>
      <c r="U355" s="69">
        <v>3.85</v>
      </c>
      <c r="V355" s="67">
        <v>6.44</v>
      </c>
      <c r="W355" s="69" t="str">
        <f t="shared" si="149"/>
        <v/>
      </c>
      <c r="X355" s="69" t="str">
        <f t="shared" si="146"/>
        <v/>
      </c>
      <c r="Y355" s="69" t="str">
        <f t="shared" si="146"/>
        <v/>
      </c>
      <c r="Z355" s="69" t="str">
        <f t="shared" si="146"/>
        <v/>
      </c>
      <c r="AA355" s="69" t="str">
        <f t="shared" si="146"/>
        <v/>
      </c>
      <c r="AB355" s="69" t="str">
        <f t="shared" si="146"/>
        <v/>
      </c>
      <c r="AC355" s="69" t="str">
        <f t="shared" si="146"/>
        <v/>
      </c>
      <c r="AD355" s="69" t="str">
        <f t="shared" si="146"/>
        <v/>
      </c>
      <c r="AE355" s="69" t="str">
        <f t="shared" si="146"/>
        <v/>
      </c>
      <c r="AF355" s="69">
        <f t="shared" si="146"/>
        <v>5.78</v>
      </c>
      <c r="AG355" s="69">
        <f t="shared" si="146"/>
        <v>3.77</v>
      </c>
      <c r="AH355" s="69">
        <f t="shared" si="146"/>
        <v>4.71</v>
      </c>
      <c r="AI355" s="69">
        <f t="shared" si="146"/>
        <v>3.8</v>
      </c>
      <c r="AJ355" s="69">
        <f t="shared" si="146"/>
        <v>4.4000000000000004</v>
      </c>
      <c r="AK355" s="69">
        <f t="shared" si="146"/>
        <v>4.55</v>
      </c>
      <c r="AL355" s="69">
        <f t="shared" si="146"/>
        <v>4.4000000000000004</v>
      </c>
      <c r="AM355" s="69">
        <f t="shared" si="146"/>
        <v>3.85</v>
      </c>
      <c r="AN355" s="67">
        <f t="shared" si="146"/>
        <v>6.44</v>
      </c>
      <c r="AO355" s="69">
        <f t="shared" si="150"/>
        <v>0</v>
      </c>
      <c r="AP355" s="69">
        <f t="shared" si="151"/>
        <v>0</v>
      </c>
      <c r="AQ355" s="69">
        <f t="shared" si="152"/>
        <v>0</v>
      </c>
      <c r="AR355" s="69">
        <f t="shared" si="153"/>
        <v>0</v>
      </c>
      <c r="AS355" s="69">
        <f t="shared" si="154"/>
        <v>0</v>
      </c>
      <c r="AT355" s="69">
        <f t="shared" si="155"/>
        <v>0</v>
      </c>
      <c r="AU355" s="69">
        <f t="shared" si="156"/>
        <v>0</v>
      </c>
      <c r="AV355" s="69">
        <f t="shared" si="157"/>
        <v>0</v>
      </c>
      <c r="AW355" s="69">
        <f t="shared" si="158"/>
        <v>0</v>
      </c>
      <c r="AX355" s="69">
        <f t="shared" si="159"/>
        <v>0</v>
      </c>
      <c r="AY355" s="69">
        <f t="shared" si="160"/>
        <v>0</v>
      </c>
      <c r="AZ355" s="69">
        <f t="shared" si="161"/>
        <v>0</v>
      </c>
      <c r="BA355" s="69">
        <f t="shared" si="162"/>
        <v>0</v>
      </c>
      <c r="BB355" s="69">
        <f t="shared" si="163"/>
        <v>0</v>
      </c>
      <c r="BC355" s="69">
        <f t="shared" si="164"/>
        <v>0</v>
      </c>
      <c r="BD355" s="69">
        <f t="shared" si="165"/>
        <v>0</v>
      </c>
      <c r="BE355" s="69">
        <f t="shared" si="166"/>
        <v>0</v>
      </c>
      <c r="BF355" s="67">
        <f t="shared" si="167"/>
        <v>0</v>
      </c>
      <c r="BG355" s="69">
        <f t="shared" si="168"/>
        <v>1000</v>
      </c>
      <c r="BH355" s="67">
        <f t="shared" si="169"/>
        <v>0</v>
      </c>
      <c r="BI355" s="79">
        <f t="shared" si="170"/>
        <v>0</v>
      </c>
      <c r="BJ355" s="69">
        <f t="shared" si="171"/>
        <v>0</v>
      </c>
      <c r="BK355" s="69">
        <f t="shared" si="172"/>
        <v>0</v>
      </c>
      <c r="BL355" s="69">
        <f t="shared" si="173"/>
        <v>0</v>
      </c>
      <c r="BM355" s="69">
        <f t="shared" si="174"/>
        <v>0</v>
      </c>
      <c r="BN355" s="69">
        <f t="shared" si="175"/>
        <v>0</v>
      </c>
      <c r="BO355" s="69">
        <f t="shared" si="176"/>
        <v>0</v>
      </c>
      <c r="BP355" s="69">
        <f t="shared" si="177"/>
        <v>0</v>
      </c>
      <c r="BQ355" s="69">
        <f t="shared" si="178"/>
        <v>0</v>
      </c>
      <c r="BR355" s="69">
        <f t="shared" si="179"/>
        <v>0</v>
      </c>
      <c r="BS355" s="69">
        <f t="shared" si="180"/>
        <v>0</v>
      </c>
      <c r="BT355" s="69">
        <f t="shared" si="181"/>
        <v>0</v>
      </c>
      <c r="BU355" s="69">
        <f t="shared" si="182"/>
        <v>0</v>
      </c>
      <c r="BV355" s="69">
        <f t="shared" si="183"/>
        <v>0</v>
      </c>
      <c r="BW355" s="69">
        <f t="shared" si="184"/>
        <v>0</v>
      </c>
      <c r="BX355" s="69">
        <f t="shared" si="185"/>
        <v>0</v>
      </c>
      <c r="BY355" s="69">
        <f t="shared" si="186"/>
        <v>0</v>
      </c>
      <c r="BZ355" s="67">
        <f t="shared" si="187"/>
        <v>0</v>
      </c>
    </row>
    <row r="356" spans="2:78" x14ac:dyDescent="0.25">
      <c r="B356" s="18"/>
      <c r="C356" s="261"/>
      <c r="D356" s="78">
        <v>0.3888888888888889</v>
      </c>
      <c r="E356" s="69">
        <v>0</v>
      </c>
      <c r="F356" s="69">
        <v>0</v>
      </c>
      <c r="G356" s="69">
        <v>0</v>
      </c>
      <c r="H356" s="69">
        <v>0</v>
      </c>
      <c r="I356" s="69">
        <v>0</v>
      </c>
      <c r="J356" s="69">
        <v>0</v>
      </c>
      <c r="K356" s="69">
        <v>0</v>
      </c>
      <c r="L356" s="69">
        <v>0</v>
      </c>
      <c r="M356" s="69">
        <v>0</v>
      </c>
      <c r="N356" s="69">
        <v>5.78</v>
      </c>
      <c r="O356" s="69">
        <v>3.77</v>
      </c>
      <c r="P356" s="69">
        <v>4.71</v>
      </c>
      <c r="Q356" s="69">
        <v>3.8</v>
      </c>
      <c r="R356" s="69">
        <v>4.4000000000000004</v>
      </c>
      <c r="S356" s="69">
        <v>4.55</v>
      </c>
      <c r="T356" s="69">
        <v>4.4000000000000004</v>
      </c>
      <c r="U356" s="69">
        <v>3.85</v>
      </c>
      <c r="V356" s="67">
        <v>6.44</v>
      </c>
      <c r="W356" s="69" t="str">
        <f t="shared" si="149"/>
        <v/>
      </c>
      <c r="X356" s="69" t="str">
        <f t="shared" si="149"/>
        <v/>
      </c>
      <c r="Y356" s="69" t="str">
        <f t="shared" si="149"/>
        <v/>
      </c>
      <c r="Z356" s="69" t="str">
        <f t="shared" si="149"/>
        <v/>
      </c>
      <c r="AA356" s="69" t="str">
        <f t="shared" si="149"/>
        <v/>
      </c>
      <c r="AB356" s="69" t="str">
        <f t="shared" si="149"/>
        <v/>
      </c>
      <c r="AC356" s="69" t="str">
        <f t="shared" si="149"/>
        <v/>
      </c>
      <c r="AD356" s="69" t="str">
        <f t="shared" si="149"/>
        <v/>
      </c>
      <c r="AE356" s="69" t="str">
        <f t="shared" si="149"/>
        <v/>
      </c>
      <c r="AF356" s="69">
        <f t="shared" si="149"/>
        <v>5.78</v>
      </c>
      <c r="AG356" s="69">
        <f t="shared" si="149"/>
        <v>3.77</v>
      </c>
      <c r="AH356" s="69">
        <f t="shared" si="149"/>
        <v>4.71</v>
      </c>
      <c r="AI356" s="69">
        <f t="shared" si="149"/>
        <v>3.8</v>
      </c>
      <c r="AJ356" s="69">
        <f t="shared" si="149"/>
        <v>4.4000000000000004</v>
      </c>
      <c r="AK356" s="69">
        <f t="shared" si="149"/>
        <v>4.55</v>
      </c>
      <c r="AL356" s="69">
        <f t="shared" si="149"/>
        <v>4.4000000000000004</v>
      </c>
      <c r="AM356" s="69">
        <f t="shared" ref="AM356:AN419" si="188">IF(U356=0,"",U356)</f>
        <v>3.85</v>
      </c>
      <c r="AN356" s="67">
        <f t="shared" si="188"/>
        <v>6.44</v>
      </c>
      <c r="AO356" s="69">
        <f t="shared" si="150"/>
        <v>0</v>
      </c>
      <c r="AP356" s="69">
        <f t="shared" si="151"/>
        <v>0</v>
      </c>
      <c r="AQ356" s="69">
        <f t="shared" si="152"/>
        <v>0</v>
      </c>
      <c r="AR356" s="69">
        <f t="shared" si="153"/>
        <v>0</v>
      </c>
      <c r="AS356" s="69">
        <f t="shared" si="154"/>
        <v>0</v>
      </c>
      <c r="AT356" s="69">
        <f t="shared" si="155"/>
        <v>0</v>
      </c>
      <c r="AU356" s="69">
        <f t="shared" si="156"/>
        <v>0</v>
      </c>
      <c r="AV356" s="69">
        <f t="shared" si="157"/>
        <v>0</v>
      </c>
      <c r="AW356" s="69">
        <f t="shared" si="158"/>
        <v>0</v>
      </c>
      <c r="AX356" s="69">
        <f t="shared" si="159"/>
        <v>0</v>
      </c>
      <c r="AY356" s="69">
        <f t="shared" si="160"/>
        <v>0</v>
      </c>
      <c r="AZ356" s="69">
        <f t="shared" si="161"/>
        <v>0</v>
      </c>
      <c r="BA356" s="69">
        <f t="shared" si="162"/>
        <v>0</v>
      </c>
      <c r="BB356" s="69">
        <f t="shared" si="163"/>
        <v>0</v>
      </c>
      <c r="BC356" s="69">
        <f t="shared" si="164"/>
        <v>0</v>
      </c>
      <c r="BD356" s="69">
        <f t="shared" si="165"/>
        <v>0</v>
      </c>
      <c r="BE356" s="69">
        <f t="shared" si="166"/>
        <v>0</v>
      </c>
      <c r="BF356" s="67">
        <f t="shared" si="167"/>
        <v>0</v>
      </c>
      <c r="BG356" s="69">
        <f t="shared" si="168"/>
        <v>1000</v>
      </c>
      <c r="BH356" s="67">
        <f t="shared" si="169"/>
        <v>0</v>
      </c>
      <c r="BI356" s="79">
        <f t="shared" si="170"/>
        <v>0</v>
      </c>
      <c r="BJ356" s="69">
        <f t="shared" si="171"/>
        <v>0</v>
      </c>
      <c r="BK356" s="69">
        <f t="shared" si="172"/>
        <v>0</v>
      </c>
      <c r="BL356" s="69">
        <f t="shared" si="173"/>
        <v>0</v>
      </c>
      <c r="BM356" s="69">
        <f t="shared" si="174"/>
        <v>0</v>
      </c>
      <c r="BN356" s="69">
        <f t="shared" si="175"/>
        <v>0</v>
      </c>
      <c r="BO356" s="69">
        <f t="shared" si="176"/>
        <v>0</v>
      </c>
      <c r="BP356" s="69">
        <f t="shared" si="177"/>
        <v>0</v>
      </c>
      <c r="BQ356" s="69">
        <f t="shared" si="178"/>
        <v>0</v>
      </c>
      <c r="BR356" s="69">
        <f t="shared" si="179"/>
        <v>0</v>
      </c>
      <c r="BS356" s="69">
        <f t="shared" si="180"/>
        <v>0</v>
      </c>
      <c r="BT356" s="69">
        <f t="shared" si="181"/>
        <v>0</v>
      </c>
      <c r="BU356" s="69">
        <f t="shared" si="182"/>
        <v>0</v>
      </c>
      <c r="BV356" s="69">
        <f t="shared" si="183"/>
        <v>0</v>
      </c>
      <c r="BW356" s="69">
        <f t="shared" si="184"/>
        <v>0</v>
      </c>
      <c r="BX356" s="69">
        <f t="shared" si="185"/>
        <v>0</v>
      </c>
      <c r="BY356" s="69">
        <f t="shared" si="186"/>
        <v>0</v>
      </c>
      <c r="BZ356" s="67">
        <f t="shared" si="187"/>
        <v>0</v>
      </c>
    </row>
    <row r="357" spans="2:78" x14ac:dyDescent="0.25">
      <c r="B357" s="18"/>
      <c r="C357" s="261"/>
      <c r="D357" s="78">
        <v>0.39285714285714285</v>
      </c>
      <c r="E357" s="69">
        <v>0</v>
      </c>
      <c r="F357" s="69">
        <v>0</v>
      </c>
      <c r="G357" s="69">
        <v>0</v>
      </c>
      <c r="H357" s="69">
        <v>0</v>
      </c>
      <c r="I357" s="69">
        <v>0</v>
      </c>
      <c r="J357" s="69">
        <v>0</v>
      </c>
      <c r="K357" s="69">
        <v>0</v>
      </c>
      <c r="L357" s="69">
        <v>0</v>
      </c>
      <c r="M357" s="69">
        <v>0</v>
      </c>
      <c r="N357" s="69">
        <v>5.78</v>
      </c>
      <c r="O357" s="69">
        <v>3.77</v>
      </c>
      <c r="P357" s="69">
        <v>4.71</v>
      </c>
      <c r="Q357" s="69">
        <v>3.8</v>
      </c>
      <c r="R357" s="69">
        <v>4.55</v>
      </c>
      <c r="S357" s="69">
        <v>4.62</v>
      </c>
      <c r="T357" s="69">
        <v>4.4000000000000004</v>
      </c>
      <c r="U357" s="69">
        <v>3.85</v>
      </c>
      <c r="V357" s="67">
        <v>6.44</v>
      </c>
      <c r="W357" s="69" t="str">
        <f t="shared" si="149"/>
        <v/>
      </c>
      <c r="X357" s="69" t="str">
        <f t="shared" si="149"/>
        <v/>
      </c>
      <c r="Y357" s="69" t="str">
        <f t="shared" si="149"/>
        <v/>
      </c>
      <c r="Z357" s="69" t="str">
        <f t="shared" si="149"/>
        <v/>
      </c>
      <c r="AA357" s="69" t="str">
        <f t="shared" si="149"/>
        <v/>
      </c>
      <c r="AB357" s="69" t="str">
        <f t="shared" si="149"/>
        <v/>
      </c>
      <c r="AC357" s="69" t="str">
        <f t="shared" si="149"/>
        <v/>
      </c>
      <c r="AD357" s="69" t="str">
        <f t="shared" si="149"/>
        <v/>
      </c>
      <c r="AE357" s="69" t="str">
        <f t="shared" si="149"/>
        <v/>
      </c>
      <c r="AF357" s="69">
        <f t="shared" si="149"/>
        <v>5.78</v>
      </c>
      <c r="AG357" s="69">
        <f t="shared" si="149"/>
        <v>3.77</v>
      </c>
      <c r="AH357" s="69">
        <f t="shared" si="149"/>
        <v>4.71</v>
      </c>
      <c r="AI357" s="69">
        <f t="shared" si="149"/>
        <v>3.8</v>
      </c>
      <c r="AJ357" s="69">
        <f t="shared" si="149"/>
        <v>4.55</v>
      </c>
      <c r="AK357" s="69">
        <f t="shared" si="149"/>
        <v>4.62</v>
      </c>
      <c r="AL357" s="69">
        <f t="shared" si="149"/>
        <v>4.4000000000000004</v>
      </c>
      <c r="AM357" s="69">
        <f t="shared" si="188"/>
        <v>3.85</v>
      </c>
      <c r="AN357" s="67">
        <f t="shared" si="188"/>
        <v>6.44</v>
      </c>
      <c r="AO357" s="69">
        <f t="shared" si="150"/>
        <v>0</v>
      </c>
      <c r="AP357" s="69">
        <f t="shared" si="151"/>
        <v>0</v>
      </c>
      <c r="AQ357" s="69">
        <f t="shared" si="152"/>
        <v>0</v>
      </c>
      <c r="AR357" s="69">
        <f t="shared" si="153"/>
        <v>0</v>
      </c>
      <c r="AS357" s="69">
        <f t="shared" si="154"/>
        <v>0</v>
      </c>
      <c r="AT357" s="69">
        <f t="shared" si="155"/>
        <v>0</v>
      </c>
      <c r="AU357" s="69">
        <f t="shared" si="156"/>
        <v>0</v>
      </c>
      <c r="AV357" s="69">
        <f t="shared" si="157"/>
        <v>0</v>
      </c>
      <c r="AW357" s="69">
        <f t="shared" si="158"/>
        <v>0</v>
      </c>
      <c r="AX357" s="69">
        <f t="shared" si="159"/>
        <v>0</v>
      </c>
      <c r="AY357" s="69">
        <f t="shared" si="160"/>
        <v>0</v>
      </c>
      <c r="AZ357" s="69">
        <f t="shared" si="161"/>
        <v>0</v>
      </c>
      <c r="BA357" s="69">
        <f t="shared" si="162"/>
        <v>0</v>
      </c>
      <c r="BB357" s="69">
        <f t="shared" si="163"/>
        <v>0</v>
      </c>
      <c r="BC357" s="69">
        <f t="shared" si="164"/>
        <v>0</v>
      </c>
      <c r="BD357" s="69">
        <f t="shared" si="165"/>
        <v>0</v>
      </c>
      <c r="BE357" s="69">
        <f t="shared" si="166"/>
        <v>0</v>
      </c>
      <c r="BF357" s="67">
        <f t="shared" si="167"/>
        <v>0</v>
      </c>
      <c r="BG357" s="69">
        <f t="shared" si="168"/>
        <v>1000</v>
      </c>
      <c r="BH357" s="67">
        <f t="shared" si="169"/>
        <v>0</v>
      </c>
      <c r="BI357" s="79">
        <f t="shared" si="170"/>
        <v>0</v>
      </c>
      <c r="BJ357" s="69">
        <f t="shared" si="171"/>
        <v>0</v>
      </c>
      <c r="BK357" s="69">
        <f t="shared" si="172"/>
        <v>0</v>
      </c>
      <c r="BL357" s="69">
        <f t="shared" si="173"/>
        <v>0</v>
      </c>
      <c r="BM357" s="69">
        <f t="shared" si="174"/>
        <v>0</v>
      </c>
      <c r="BN357" s="69">
        <f t="shared" si="175"/>
        <v>0</v>
      </c>
      <c r="BO357" s="69">
        <f t="shared" si="176"/>
        <v>0</v>
      </c>
      <c r="BP357" s="69">
        <f t="shared" si="177"/>
        <v>0</v>
      </c>
      <c r="BQ357" s="69">
        <f t="shared" si="178"/>
        <v>0</v>
      </c>
      <c r="BR357" s="69">
        <f t="shared" si="179"/>
        <v>0</v>
      </c>
      <c r="BS357" s="69">
        <f t="shared" si="180"/>
        <v>0</v>
      </c>
      <c r="BT357" s="69">
        <f t="shared" si="181"/>
        <v>0</v>
      </c>
      <c r="BU357" s="69">
        <f t="shared" si="182"/>
        <v>0</v>
      </c>
      <c r="BV357" s="69">
        <f t="shared" si="183"/>
        <v>0</v>
      </c>
      <c r="BW357" s="69">
        <f t="shared" si="184"/>
        <v>0</v>
      </c>
      <c r="BX357" s="69">
        <f t="shared" si="185"/>
        <v>0</v>
      </c>
      <c r="BY357" s="69">
        <f t="shared" si="186"/>
        <v>0</v>
      </c>
      <c r="BZ357" s="67">
        <f t="shared" si="187"/>
        <v>0</v>
      </c>
    </row>
    <row r="358" spans="2:78" x14ac:dyDescent="0.25">
      <c r="B358" s="18"/>
      <c r="C358" s="261"/>
      <c r="D358" s="78">
        <v>0.4</v>
      </c>
      <c r="E358" s="69">
        <v>0</v>
      </c>
      <c r="F358" s="69">
        <v>0</v>
      </c>
      <c r="G358" s="69">
        <v>0</v>
      </c>
      <c r="H358" s="69">
        <v>0</v>
      </c>
      <c r="I358" s="69">
        <v>0</v>
      </c>
      <c r="J358" s="69">
        <v>0</v>
      </c>
      <c r="K358" s="69">
        <v>0</v>
      </c>
      <c r="L358" s="69">
        <v>0</v>
      </c>
      <c r="M358" s="69">
        <v>0</v>
      </c>
      <c r="N358" s="69">
        <v>5.78</v>
      </c>
      <c r="O358" s="69">
        <v>3.77</v>
      </c>
      <c r="P358" s="69">
        <v>4.71</v>
      </c>
      <c r="Q358" s="69">
        <v>4.4000000000000004</v>
      </c>
      <c r="R358" s="69">
        <v>4.55</v>
      </c>
      <c r="S358" s="69">
        <v>5.03</v>
      </c>
      <c r="T358" s="69">
        <v>4.4000000000000004</v>
      </c>
      <c r="U358" s="69">
        <v>3.85</v>
      </c>
      <c r="V358" s="67">
        <v>6.44</v>
      </c>
      <c r="W358" s="69" t="str">
        <f t="shared" si="149"/>
        <v/>
      </c>
      <c r="X358" s="69" t="str">
        <f t="shared" si="149"/>
        <v/>
      </c>
      <c r="Y358" s="69" t="str">
        <f t="shared" si="149"/>
        <v/>
      </c>
      <c r="Z358" s="69" t="str">
        <f t="shared" si="149"/>
        <v/>
      </c>
      <c r="AA358" s="69" t="str">
        <f t="shared" si="149"/>
        <v/>
      </c>
      <c r="AB358" s="69" t="str">
        <f t="shared" si="149"/>
        <v/>
      </c>
      <c r="AC358" s="69" t="str">
        <f t="shared" si="149"/>
        <v/>
      </c>
      <c r="AD358" s="69" t="str">
        <f t="shared" si="149"/>
        <v/>
      </c>
      <c r="AE358" s="69" t="str">
        <f t="shared" si="149"/>
        <v/>
      </c>
      <c r="AF358" s="69">
        <f t="shared" si="149"/>
        <v>5.78</v>
      </c>
      <c r="AG358" s="69">
        <f t="shared" si="149"/>
        <v>3.77</v>
      </c>
      <c r="AH358" s="69">
        <f t="shared" si="149"/>
        <v>4.71</v>
      </c>
      <c r="AI358" s="69">
        <f t="shared" si="149"/>
        <v>4.4000000000000004</v>
      </c>
      <c r="AJ358" s="69">
        <f t="shared" si="149"/>
        <v>4.55</v>
      </c>
      <c r="AK358" s="69">
        <f t="shared" si="149"/>
        <v>5.03</v>
      </c>
      <c r="AL358" s="69">
        <f t="shared" si="149"/>
        <v>4.4000000000000004</v>
      </c>
      <c r="AM358" s="69">
        <f t="shared" si="188"/>
        <v>3.85</v>
      </c>
      <c r="AN358" s="67">
        <f t="shared" si="188"/>
        <v>6.44</v>
      </c>
      <c r="AO358" s="69">
        <f t="shared" si="150"/>
        <v>0</v>
      </c>
      <c r="AP358" s="69">
        <f t="shared" si="151"/>
        <v>0</v>
      </c>
      <c r="AQ358" s="69">
        <f t="shared" si="152"/>
        <v>0</v>
      </c>
      <c r="AR358" s="69">
        <f t="shared" si="153"/>
        <v>0</v>
      </c>
      <c r="AS358" s="69">
        <f t="shared" si="154"/>
        <v>0</v>
      </c>
      <c r="AT358" s="69">
        <f t="shared" si="155"/>
        <v>0</v>
      </c>
      <c r="AU358" s="69">
        <f t="shared" si="156"/>
        <v>0</v>
      </c>
      <c r="AV358" s="69">
        <f t="shared" si="157"/>
        <v>0</v>
      </c>
      <c r="AW358" s="69">
        <f t="shared" si="158"/>
        <v>0</v>
      </c>
      <c r="AX358" s="69">
        <f t="shared" si="159"/>
        <v>0</v>
      </c>
      <c r="AY358" s="69">
        <f t="shared" si="160"/>
        <v>0</v>
      </c>
      <c r="AZ358" s="69">
        <f t="shared" si="161"/>
        <v>0</v>
      </c>
      <c r="BA358" s="69">
        <f t="shared" si="162"/>
        <v>0</v>
      </c>
      <c r="BB358" s="69">
        <f t="shared" si="163"/>
        <v>0</v>
      </c>
      <c r="BC358" s="69">
        <f t="shared" si="164"/>
        <v>0</v>
      </c>
      <c r="BD358" s="69">
        <f t="shared" si="165"/>
        <v>0</v>
      </c>
      <c r="BE358" s="69">
        <f t="shared" si="166"/>
        <v>0</v>
      </c>
      <c r="BF358" s="67">
        <f t="shared" si="167"/>
        <v>0</v>
      </c>
      <c r="BG358" s="69">
        <f t="shared" si="168"/>
        <v>1000</v>
      </c>
      <c r="BH358" s="67">
        <f t="shared" si="169"/>
        <v>0</v>
      </c>
      <c r="BI358" s="79">
        <f t="shared" si="170"/>
        <v>0</v>
      </c>
      <c r="BJ358" s="69">
        <f t="shared" si="171"/>
        <v>0</v>
      </c>
      <c r="BK358" s="69">
        <f t="shared" si="172"/>
        <v>0</v>
      </c>
      <c r="BL358" s="69">
        <f t="shared" si="173"/>
        <v>0</v>
      </c>
      <c r="BM358" s="69">
        <f t="shared" si="174"/>
        <v>0</v>
      </c>
      <c r="BN358" s="69">
        <f t="shared" si="175"/>
        <v>0</v>
      </c>
      <c r="BO358" s="69">
        <f t="shared" si="176"/>
        <v>0</v>
      </c>
      <c r="BP358" s="69">
        <f t="shared" si="177"/>
        <v>0</v>
      </c>
      <c r="BQ358" s="69">
        <f t="shared" si="178"/>
        <v>0</v>
      </c>
      <c r="BR358" s="69">
        <f t="shared" si="179"/>
        <v>0</v>
      </c>
      <c r="BS358" s="69">
        <f t="shared" si="180"/>
        <v>0</v>
      </c>
      <c r="BT358" s="69">
        <f t="shared" si="181"/>
        <v>0</v>
      </c>
      <c r="BU358" s="69">
        <f t="shared" si="182"/>
        <v>0</v>
      </c>
      <c r="BV358" s="69">
        <f t="shared" si="183"/>
        <v>0</v>
      </c>
      <c r="BW358" s="69">
        <f t="shared" si="184"/>
        <v>0</v>
      </c>
      <c r="BX358" s="69">
        <f t="shared" si="185"/>
        <v>0</v>
      </c>
      <c r="BY358" s="69">
        <f t="shared" si="186"/>
        <v>0</v>
      </c>
      <c r="BZ358" s="67">
        <f t="shared" si="187"/>
        <v>0</v>
      </c>
    </row>
    <row r="359" spans="2:78" x14ac:dyDescent="0.25">
      <c r="B359" s="18"/>
      <c r="C359" s="261"/>
      <c r="D359" s="78">
        <v>0.41666666666666669</v>
      </c>
      <c r="E359" s="69">
        <v>0</v>
      </c>
      <c r="F359" s="69">
        <v>0</v>
      </c>
      <c r="G359" s="69">
        <v>0</v>
      </c>
      <c r="H359" s="69">
        <v>0</v>
      </c>
      <c r="I359" s="69">
        <v>0</v>
      </c>
      <c r="J359" s="69">
        <v>0</v>
      </c>
      <c r="K359" s="69">
        <v>0</v>
      </c>
      <c r="L359" s="69">
        <v>0</v>
      </c>
      <c r="M359" s="69">
        <v>0</v>
      </c>
      <c r="N359" s="69">
        <v>5.78</v>
      </c>
      <c r="O359" s="69">
        <v>3.77</v>
      </c>
      <c r="P359" s="69">
        <v>5.03</v>
      </c>
      <c r="Q359" s="69">
        <v>4.4000000000000004</v>
      </c>
      <c r="R359" s="69">
        <v>5.03</v>
      </c>
      <c r="S359" s="69">
        <v>3.54</v>
      </c>
      <c r="T359" s="69">
        <v>4.4000000000000004</v>
      </c>
      <c r="U359" s="69">
        <v>3.85</v>
      </c>
      <c r="V359" s="67">
        <v>6.44</v>
      </c>
      <c r="W359" s="69" t="str">
        <f t="shared" si="149"/>
        <v/>
      </c>
      <c r="X359" s="69" t="str">
        <f t="shared" si="149"/>
        <v/>
      </c>
      <c r="Y359" s="69" t="str">
        <f t="shared" si="149"/>
        <v/>
      </c>
      <c r="Z359" s="69" t="str">
        <f t="shared" si="149"/>
        <v/>
      </c>
      <c r="AA359" s="69" t="str">
        <f t="shared" si="149"/>
        <v/>
      </c>
      <c r="AB359" s="69" t="str">
        <f t="shared" si="149"/>
        <v/>
      </c>
      <c r="AC359" s="69" t="str">
        <f t="shared" si="149"/>
        <v/>
      </c>
      <c r="AD359" s="69" t="str">
        <f t="shared" si="149"/>
        <v/>
      </c>
      <c r="AE359" s="69" t="str">
        <f t="shared" si="149"/>
        <v/>
      </c>
      <c r="AF359" s="69">
        <f t="shared" si="149"/>
        <v>5.78</v>
      </c>
      <c r="AG359" s="69">
        <f t="shared" si="149"/>
        <v>3.77</v>
      </c>
      <c r="AH359" s="69">
        <f t="shared" si="149"/>
        <v>5.03</v>
      </c>
      <c r="AI359" s="69">
        <f t="shared" si="149"/>
        <v>4.4000000000000004</v>
      </c>
      <c r="AJ359" s="69">
        <f t="shared" si="149"/>
        <v>5.03</v>
      </c>
      <c r="AK359" s="69">
        <f t="shared" si="149"/>
        <v>3.54</v>
      </c>
      <c r="AL359" s="69">
        <f t="shared" si="149"/>
        <v>4.4000000000000004</v>
      </c>
      <c r="AM359" s="69">
        <f t="shared" si="188"/>
        <v>3.85</v>
      </c>
      <c r="AN359" s="67">
        <f t="shared" si="188"/>
        <v>6.44</v>
      </c>
      <c r="AO359" s="69">
        <f t="shared" si="150"/>
        <v>0</v>
      </c>
      <c r="AP359" s="69">
        <f t="shared" si="151"/>
        <v>0</v>
      </c>
      <c r="AQ359" s="69">
        <f t="shared" si="152"/>
        <v>0</v>
      </c>
      <c r="AR359" s="69">
        <f t="shared" si="153"/>
        <v>0</v>
      </c>
      <c r="AS359" s="69">
        <f t="shared" si="154"/>
        <v>0</v>
      </c>
      <c r="AT359" s="69">
        <f t="shared" si="155"/>
        <v>0</v>
      </c>
      <c r="AU359" s="69">
        <f t="shared" si="156"/>
        <v>0</v>
      </c>
      <c r="AV359" s="69">
        <f t="shared" si="157"/>
        <v>0</v>
      </c>
      <c r="AW359" s="69">
        <f t="shared" si="158"/>
        <v>0</v>
      </c>
      <c r="AX359" s="69">
        <f t="shared" si="159"/>
        <v>0</v>
      </c>
      <c r="AY359" s="69">
        <f t="shared" si="160"/>
        <v>0</v>
      </c>
      <c r="AZ359" s="69">
        <f t="shared" si="161"/>
        <v>0</v>
      </c>
      <c r="BA359" s="69">
        <f t="shared" si="162"/>
        <v>0</v>
      </c>
      <c r="BB359" s="69">
        <f t="shared" si="163"/>
        <v>0</v>
      </c>
      <c r="BC359" s="69">
        <f t="shared" si="164"/>
        <v>0</v>
      </c>
      <c r="BD359" s="69">
        <f t="shared" si="165"/>
        <v>0</v>
      </c>
      <c r="BE359" s="69">
        <f t="shared" si="166"/>
        <v>0</v>
      </c>
      <c r="BF359" s="67">
        <f t="shared" si="167"/>
        <v>0</v>
      </c>
      <c r="BG359" s="69">
        <f t="shared" si="168"/>
        <v>1000</v>
      </c>
      <c r="BH359" s="67">
        <f t="shared" si="169"/>
        <v>0</v>
      </c>
      <c r="BI359" s="79">
        <f t="shared" si="170"/>
        <v>0</v>
      </c>
      <c r="BJ359" s="69">
        <f t="shared" si="171"/>
        <v>0</v>
      </c>
      <c r="BK359" s="69">
        <f t="shared" si="172"/>
        <v>0</v>
      </c>
      <c r="BL359" s="69">
        <f t="shared" si="173"/>
        <v>0</v>
      </c>
      <c r="BM359" s="69">
        <f t="shared" si="174"/>
        <v>0</v>
      </c>
      <c r="BN359" s="69">
        <f t="shared" si="175"/>
        <v>0</v>
      </c>
      <c r="BO359" s="69">
        <f t="shared" si="176"/>
        <v>0</v>
      </c>
      <c r="BP359" s="69">
        <f t="shared" si="177"/>
        <v>0</v>
      </c>
      <c r="BQ359" s="69">
        <f t="shared" si="178"/>
        <v>0</v>
      </c>
      <c r="BR359" s="69">
        <f t="shared" si="179"/>
        <v>0</v>
      </c>
      <c r="BS359" s="69">
        <f t="shared" si="180"/>
        <v>0</v>
      </c>
      <c r="BT359" s="69">
        <f t="shared" si="181"/>
        <v>0</v>
      </c>
      <c r="BU359" s="69">
        <f t="shared" si="182"/>
        <v>0</v>
      </c>
      <c r="BV359" s="69">
        <f t="shared" si="183"/>
        <v>0</v>
      </c>
      <c r="BW359" s="69">
        <f t="shared" si="184"/>
        <v>0</v>
      </c>
      <c r="BX359" s="69">
        <f t="shared" si="185"/>
        <v>0</v>
      </c>
      <c r="BY359" s="69">
        <f t="shared" si="186"/>
        <v>0</v>
      </c>
      <c r="BZ359" s="67">
        <f t="shared" si="187"/>
        <v>0</v>
      </c>
    </row>
    <row r="360" spans="2:78" x14ac:dyDescent="0.25">
      <c r="B360" s="18"/>
      <c r="C360" s="261"/>
      <c r="D360" s="78">
        <v>0.42857142857142855</v>
      </c>
      <c r="E360" s="69">
        <v>0</v>
      </c>
      <c r="F360" s="69">
        <v>0</v>
      </c>
      <c r="G360" s="69">
        <v>0</v>
      </c>
      <c r="H360" s="69">
        <v>0</v>
      </c>
      <c r="I360" s="69">
        <v>0</v>
      </c>
      <c r="J360" s="69">
        <v>0</v>
      </c>
      <c r="K360" s="69">
        <v>0</v>
      </c>
      <c r="L360" s="69">
        <v>0</v>
      </c>
      <c r="M360" s="69">
        <v>5.78</v>
      </c>
      <c r="N360" s="69">
        <v>5.78</v>
      </c>
      <c r="O360" s="69">
        <v>4.01</v>
      </c>
      <c r="P360" s="69">
        <v>3.42</v>
      </c>
      <c r="Q360" s="69">
        <v>4.4000000000000004</v>
      </c>
      <c r="R360" s="69">
        <v>3.54</v>
      </c>
      <c r="S360" s="69">
        <v>3.54</v>
      </c>
      <c r="T360" s="69">
        <v>3.85</v>
      </c>
      <c r="U360" s="69">
        <v>4.08</v>
      </c>
      <c r="V360" s="67">
        <v>6.44</v>
      </c>
      <c r="W360" s="69" t="str">
        <f t="shared" si="149"/>
        <v/>
      </c>
      <c r="X360" s="69" t="str">
        <f t="shared" si="149"/>
        <v/>
      </c>
      <c r="Y360" s="69" t="str">
        <f t="shared" si="149"/>
        <v/>
      </c>
      <c r="Z360" s="69" t="str">
        <f t="shared" si="149"/>
        <v/>
      </c>
      <c r="AA360" s="69" t="str">
        <f t="shared" si="149"/>
        <v/>
      </c>
      <c r="AB360" s="69" t="str">
        <f t="shared" si="149"/>
        <v/>
      </c>
      <c r="AC360" s="69" t="str">
        <f t="shared" si="149"/>
        <v/>
      </c>
      <c r="AD360" s="69" t="str">
        <f t="shared" si="149"/>
        <v/>
      </c>
      <c r="AE360" s="69">
        <f t="shared" si="149"/>
        <v>5.78</v>
      </c>
      <c r="AF360" s="69">
        <f t="shared" si="149"/>
        <v>5.78</v>
      </c>
      <c r="AG360" s="69">
        <f t="shared" si="149"/>
        <v>4.01</v>
      </c>
      <c r="AH360" s="69">
        <f t="shared" si="149"/>
        <v>3.42</v>
      </c>
      <c r="AI360" s="69">
        <f t="shared" si="149"/>
        <v>4.4000000000000004</v>
      </c>
      <c r="AJ360" s="69">
        <f t="shared" si="149"/>
        <v>3.54</v>
      </c>
      <c r="AK360" s="69">
        <f t="shared" si="149"/>
        <v>3.54</v>
      </c>
      <c r="AL360" s="69">
        <f t="shared" si="149"/>
        <v>3.85</v>
      </c>
      <c r="AM360" s="69">
        <f t="shared" si="188"/>
        <v>4.08</v>
      </c>
      <c r="AN360" s="67">
        <f t="shared" si="188"/>
        <v>6.44</v>
      </c>
      <c r="AO360" s="69">
        <f t="shared" si="150"/>
        <v>0</v>
      </c>
      <c r="AP360" s="69">
        <f t="shared" si="151"/>
        <v>0</v>
      </c>
      <c r="AQ360" s="69">
        <f t="shared" si="152"/>
        <v>0</v>
      </c>
      <c r="AR360" s="69">
        <f t="shared" si="153"/>
        <v>0</v>
      </c>
      <c r="AS360" s="69">
        <f t="shared" si="154"/>
        <v>0</v>
      </c>
      <c r="AT360" s="69">
        <f t="shared" si="155"/>
        <v>0</v>
      </c>
      <c r="AU360" s="69">
        <f t="shared" si="156"/>
        <v>0</v>
      </c>
      <c r="AV360" s="69">
        <f t="shared" si="157"/>
        <v>0</v>
      </c>
      <c r="AW360" s="69">
        <f t="shared" si="158"/>
        <v>0</v>
      </c>
      <c r="AX360" s="69">
        <f t="shared" si="159"/>
        <v>0</v>
      </c>
      <c r="AY360" s="69">
        <f t="shared" si="160"/>
        <v>0</v>
      </c>
      <c r="AZ360" s="69">
        <f t="shared" si="161"/>
        <v>0.42857142857142855</v>
      </c>
      <c r="BA360" s="69">
        <f t="shared" si="162"/>
        <v>0</v>
      </c>
      <c r="BB360" s="69">
        <f t="shared" si="163"/>
        <v>0</v>
      </c>
      <c r="BC360" s="69">
        <f t="shared" si="164"/>
        <v>0</v>
      </c>
      <c r="BD360" s="69">
        <f t="shared" si="165"/>
        <v>0</v>
      </c>
      <c r="BE360" s="69">
        <f t="shared" si="166"/>
        <v>0</v>
      </c>
      <c r="BF360" s="67">
        <f t="shared" si="167"/>
        <v>0</v>
      </c>
      <c r="BG360" s="69">
        <f t="shared" si="168"/>
        <v>0.5714285714285714</v>
      </c>
      <c r="BH360" s="67">
        <f t="shared" si="169"/>
        <v>0</v>
      </c>
      <c r="BI360" s="79">
        <f t="shared" si="170"/>
        <v>0</v>
      </c>
      <c r="BJ360" s="69">
        <f t="shared" si="171"/>
        <v>0</v>
      </c>
      <c r="BK360" s="69">
        <f t="shared" si="172"/>
        <v>0</v>
      </c>
      <c r="BL360" s="69">
        <f t="shared" si="173"/>
        <v>0</v>
      </c>
      <c r="BM360" s="69">
        <f t="shared" si="174"/>
        <v>0</v>
      </c>
      <c r="BN360" s="69">
        <f t="shared" si="175"/>
        <v>0</v>
      </c>
      <c r="BO360" s="69">
        <f t="shared" si="176"/>
        <v>0</v>
      </c>
      <c r="BP360" s="69">
        <f t="shared" si="177"/>
        <v>0</v>
      </c>
      <c r="BQ360" s="69">
        <f t="shared" si="178"/>
        <v>0</v>
      </c>
      <c r="BR360" s="69">
        <f t="shared" si="179"/>
        <v>0</v>
      </c>
      <c r="BS360" s="69">
        <f t="shared" si="180"/>
        <v>0</v>
      </c>
      <c r="BT360" s="69">
        <f t="shared" si="181"/>
        <v>0</v>
      </c>
      <c r="BU360" s="69">
        <f t="shared" si="182"/>
        <v>0</v>
      </c>
      <c r="BV360" s="69">
        <f t="shared" si="183"/>
        <v>0</v>
      </c>
      <c r="BW360" s="69">
        <f t="shared" si="184"/>
        <v>0</v>
      </c>
      <c r="BX360" s="69">
        <f t="shared" si="185"/>
        <v>0</v>
      </c>
      <c r="BY360" s="69">
        <f t="shared" si="186"/>
        <v>0</v>
      </c>
      <c r="BZ360" s="67">
        <f t="shared" si="187"/>
        <v>0</v>
      </c>
    </row>
    <row r="361" spans="2:78" x14ac:dyDescent="0.25">
      <c r="B361" s="18"/>
      <c r="C361" s="261"/>
      <c r="D361" s="78">
        <v>0.4375</v>
      </c>
      <c r="E361" s="69">
        <v>0</v>
      </c>
      <c r="F361" s="69">
        <v>0</v>
      </c>
      <c r="G361" s="69">
        <v>0</v>
      </c>
      <c r="H361" s="69">
        <v>0</v>
      </c>
      <c r="I361" s="69">
        <v>0</v>
      </c>
      <c r="J361" s="69">
        <v>0</v>
      </c>
      <c r="K361" s="69">
        <v>0</v>
      </c>
      <c r="L361" s="69">
        <v>0</v>
      </c>
      <c r="M361" s="69">
        <v>5.78</v>
      </c>
      <c r="N361" s="69">
        <v>5.78</v>
      </c>
      <c r="O361" s="69">
        <v>4.01</v>
      </c>
      <c r="P361" s="69">
        <v>3.42</v>
      </c>
      <c r="Q361" s="69">
        <v>4.4000000000000004</v>
      </c>
      <c r="R361" s="69">
        <v>3.54</v>
      </c>
      <c r="S361" s="69">
        <v>3.54</v>
      </c>
      <c r="T361" s="69">
        <v>3.85</v>
      </c>
      <c r="U361" s="69">
        <v>4.08</v>
      </c>
      <c r="V361" s="67">
        <v>6.44</v>
      </c>
      <c r="W361" s="69" t="str">
        <f t="shared" si="149"/>
        <v/>
      </c>
      <c r="X361" s="69" t="str">
        <f t="shared" si="149"/>
        <v/>
      </c>
      <c r="Y361" s="69" t="str">
        <f t="shared" si="149"/>
        <v/>
      </c>
      <c r="Z361" s="69" t="str">
        <f t="shared" si="149"/>
        <v/>
      </c>
      <c r="AA361" s="69" t="str">
        <f t="shared" si="149"/>
        <v/>
      </c>
      <c r="AB361" s="69" t="str">
        <f t="shared" si="149"/>
        <v/>
      </c>
      <c r="AC361" s="69" t="str">
        <f t="shared" si="149"/>
        <v/>
      </c>
      <c r="AD361" s="69" t="str">
        <f t="shared" si="149"/>
        <v/>
      </c>
      <c r="AE361" s="69">
        <f t="shared" si="149"/>
        <v>5.78</v>
      </c>
      <c r="AF361" s="69">
        <f t="shared" si="149"/>
        <v>5.78</v>
      </c>
      <c r="AG361" s="69">
        <f t="shared" si="149"/>
        <v>4.01</v>
      </c>
      <c r="AH361" s="69">
        <f t="shared" si="149"/>
        <v>3.42</v>
      </c>
      <c r="AI361" s="69">
        <f t="shared" si="149"/>
        <v>4.4000000000000004</v>
      </c>
      <c r="AJ361" s="69">
        <f t="shared" si="149"/>
        <v>3.54</v>
      </c>
      <c r="AK361" s="69">
        <f t="shared" si="149"/>
        <v>3.54</v>
      </c>
      <c r="AL361" s="69">
        <f t="shared" si="149"/>
        <v>3.85</v>
      </c>
      <c r="AM361" s="69">
        <f t="shared" si="188"/>
        <v>4.08</v>
      </c>
      <c r="AN361" s="67">
        <f t="shared" si="188"/>
        <v>6.44</v>
      </c>
      <c r="AO361" s="69">
        <f t="shared" si="150"/>
        <v>0</v>
      </c>
      <c r="AP361" s="69">
        <f t="shared" si="151"/>
        <v>0</v>
      </c>
      <c r="AQ361" s="69">
        <f t="shared" si="152"/>
        <v>0</v>
      </c>
      <c r="AR361" s="69">
        <f t="shared" si="153"/>
        <v>0</v>
      </c>
      <c r="AS361" s="69">
        <f t="shared" si="154"/>
        <v>0</v>
      </c>
      <c r="AT361" s="69">
        <f t="shared" si="155"/>
        <v>0</v>
      </c>
      <c r="AU361" s="69">
        <f t="shared" si="156"/>
        <v>0</v>
      </c>
      <c r="AV361" s="69">
        <f t="shared" si="157"/>
        <v>0</v>
      </c>
      <c r="AW361" s="69">
        <f t="shared" si="158"/>
        <v>0</v>
      </c>
      <c r="AX361" s="69">
        <f t="shared" si="159"/>
        <v>0</v>
      </c>
      <c r="AY361" s="69">
        <f t="shared" si="160"/>
        <v>0</v>
      </c>
      <c r="AZ361" s="69">
        <f t="shared" si="161"/>
        <v>0.4375</v>
      </c>
      <c r="BA361" s="69">
        <f t="shared" si="162"/>
        <v>0</v>
      </c>
      <c r="BB361" s="69">
        <f t="shared" si="163"/>
        <v>0</v>
      </c>
      <c r="BC361" s="69">
        <f t="shared" si="164"/>
        <v>0</v>
      </c>
      <c r="BD361" s="69">
        <f t="shared" si="165"/>
        <v>0</v>
      </c>
      <c r="BE361" s="69">
        <f t="shared" si="166"/>
        <v>0</v>
      </c>
      <c r="BF361" s="67">
        <f t="shared" si="167"/>
        <v>0</v>
      </c>
      <c r="BG361" s="69">
        <f t="shared" si="168"/>
        <v>0.5625</v>
      </c>
      <c r="BH361" s="67">
        <f t="shared" si="169"/>
        <v>0</v>
      </c>
      <c r="BI361" s="79">
        <f t="shared" si="170"/>
        <v>0</v>
      </c>
      <c r="BJ361" s="69">
        <f t="shared" si="171"/>
        <v>0</v>
      </c>
      <c r="BK361" s="69">
        <f t="shared" si="172"/>
        <v>0</v>
      </c>
      <c r="BL361" s="69">
        <f t="shared" si="173"/>
        <v>0</v>
      </c>
      <c r="BM361" s="69">
        <f t="shared" si="174"/>
        <v>0</v>
      </c>
      <c r="BN361" s="69">
        <f t="shared" si="175"/>
        <v>0</v>
      </c>
      <c r="BO361" s="69">
        <f t="shared" si="176"/>
        <v>0</v>
      </c>
      <c r="BP361" s="69">
        <f t="shared" si="177"/>
        <v>0</v>
      </c>
      <c r="BQ361" s="69">
        <f t="shared" si="178"/>
        <v>0</v>
      </c>
      <c r="BR361" s="69">
        <f t="shared" si="179"/>
        <v>0</v>
      </c>
      <c r="BS361" s="69">
        <f t="shared" si="180"/>
        <v>0</v>
      </c>
      <c r="BT361" s="69">
        <f t="shared" si="181"/>
        <v>0</v>
      </c>
      <c r="BU361" s="69">
        <f t="shared" si="182"/>
        <v>0</v>
      </c>
      <c r="BV361" s="69">
        <f t="shared" si="183"/>
        <v>0</v>
      </c>
      <c r="BW361" s="69">
        <f t="shared" si="184"/>
        <v>0</v>
      </c>
      <c r="BX361" s="69">
        <f t="shared" si="185"/>
        <v>0</v>
      </c>
      <c r="BY361" s="69">
        <f t="shared" si="186"/>
        <v>0</v>
      </c>
      <c r="BZ361" s="67">
        <f t="shared" si="187"/>
        <v>0</v>
      </c>
    </row>
    <row r="362" spans="2:78" x14ac:dyDescent="0.25">
      <c r="B362" s="18"/>
      <c r="C362" s="261"/>
      <c r="D362" s="78">
        <v>0.44444444444444442</v>
      </c>
      <c r="E362" s="69">
        <v>0</v>
      </c>
      <c r="F362" s="69">
        <v>0</v>
      </c>
      <c r="G362" s="69">
        <v>0</v>
      </c>
      <c r="H362" s="69">
        <v>0</v>
      </c>
      <c r="I362" s="69">
        <v>0</v>
      </c>
      <c r="J362" s="69">
        <v>0</v>
      </c>
      <c r="K362" s="69">
        <v>0</v>
      </c>
      <c r="L362" s="69">
        <v>0</v>
      </c>
      <c r="M362" s="69">
        <v>5.78</v>
      </c>
      <c r="N362" s="69">
        <v>5.78</v>
      </c>
      <c r="O362" s="69">
        <v>4.01</v>
      </c>
      <c r="P362" s="69">
        <v>3.42</v>
      </c>
      <c r="Q362" s="69">
        <v>4.4000000000000004</v>
      </c>
      <c r="R362" s="69">
        <v>3.54</v>
      </c>
      <c r="S362" s="69">
        <v>3.54</v>
      </c>
      <c r="T362" s="69">
        <v>3.85</v>
      </c>
      <c r="U362" s="69">
        <v>4.08</v>
      </c>
      <c r="V362" s="67">
        <v>6.44</v>
      </c>
      <c r="W362" s="69" t="str">
        <f t="shared" si="149"/>
        <v/>
      </c>
      <c r="X362" s="69" t="str">
        <f t="shared" si="149"/>
        <v/>
      </c>
      <c r="Y362" s="69" t="str">
        <f t="shared" si="149"/>
        <v/>
      </c>
      <c r="Z362" s="69" t="str">
        <f t="shared" si="149"/>
        <v/>
      </c>
      <c r="AA362" s="69" t="str">
        <f t="shared" si="149"/>
        <v/>
      </c>
      <c r="AB362" s="69" t="str">
        <f t="shared" si="149"/>
        <v/>
      </c>
      <c r="AC362" s="69" t="str">
        <f t="shared" si="149"/>
        <v/>
      </c>
      <c r="AD362" s="69" t="str">
        <f t="shared" si="149"/>
        <v/>
      </c>
      <c r="AE362" s="69">
        <f t="shared" si="149"/>
        <v>5.78</v>
      </c>
      <c r="AF362" s="69">
        <f t="shared" si="149"/>
        <v>5.78</v>
      </c>
      <c r="AG362" s="69">
        <f t="shared" si="149"/>
        <v>4.01</v>
      </c>
      <c r="AH362" s="69">
        <f t="shared" si="149"/>
        <v>3.42</v>
      </c>
      <c r="AI362" s="69">
        <f t="shared" si="149"/>
        <v>4.4000000000000004</v>
      </c>
      <c r="AJ362" s="69">
        <f t="shared" si="149"/>
        <v>3.54</v>
      </c>
      <c r="AK362" s="69">
        <f t="shared" si="149"/>
        <v>3.54</v>
      </c>
      <c r="AL362" s="69">
        <f t="shared" si="149"/>
        <v>3.85</v>
      </c>
      <c r="AM362" s="69">
        <f t="shared" si="188"/>
        <v>4.08</v>
      </c>
      <c r="AN362" s="67">
        <f t="shared" si="188"/>
        <v>6.44</v>
      </c>
      <c r="AO362" s="69">
        <f t="shared" si="150"/>
        <v>0</v>
      </c>
      <c r="AP362" s="69">
        <f t="shared" si="151"/>
        <v>0</v>
      </c>
      <c r="AQ362" s="69">
        <f t="shared" si="152"/>
        <v>0</v>
      </c>
      <c r="AR362" s="69">
        <f t="shared" si="153"/>
        <v>0</v>
      </c>
      <c r="AS362" s="69">
        <f t="shared" si="154"/>
        <v>0</v>
      </c>
      <c r="AT362" s="69">
        <f t="shared" si="155"/>
        <v>0</v>
      </c>
      <c r="AU362" s="69">
        <f t="shared" si="156"/>
        <v>0</v>
      </c>
      <c r="AV362" s="69">
        <f t="shared" si="157"/>
        <v>0</v>
      </c>
      <c r="AW362" s="69">
        <f t="shared" si="158"/>
        <v>0</v>
      </c>
      <c r="AX362" s="69">
        <f t="shared" si="159"/>
        <v>0</v>
      </c>
      <c r="AY362" s="69">
        <f t="shared" si="160"/>
        <v>0</v>
      </c>
      <c r="AZ362" s="69">
        <f t="shared" si="161"/>
        <v>0.44444444444444442</v>
      </c>
      <c r="BA362" s="69">
        <f t="shared" si="162"/>
        <v>0</v>
      </c>
      <c r="BB362" s="69">
        <f t="shared" si="163"/>
        <v>0</v>
      </c>
      <c r="BC362" s="69">
        <f t="shared" si="164"/>
        <v>0</v>
      </c>
      <c r="BD362" s="69">
        <f t="shared" si="165"/>
        <v>0</v>
      </c>
      <c r="BE362" s="69">
        <f t="shared" si="166"/>
        <v>0</v>
      </c>
      <c r="BF362" s="67">
        <f t="shared" si="167"/>
        <v>0</v>
      </c>
      <c r="BG362" s="69">
        <f t="shared" si="168"/>
        <v>0.55555555555555558</v>
      </c>
      <c r="BH362" s="67">
        <f t="shared" si="169"/>
        <v>0</v>
      </c>
      <c r="BI362" s="79">
        <f t="shared" si="170"/>
        <v>0</v>
      </c>
      <c r="BJ362" s="69">
        <f t="shared" si="171"/>
        <v>0</v>
      </c>
      <c r="BK362" s="69">
        <f t="shared" si="172"/>
        <v>0</v>
      </c>
      <c r="BL362" s="69">
        <f t="shared" si="173"/>
        <v>0</v>
      </c>
      <c r="BM362" s="69">
        <f t="shared" si="174"/>
        <v>0</v>
      </c>
      <c r="BN362" s="69">
        <f t="shared" si="175"/>
        <v>0</v>
      </c>
      <c r="BO362" s="69">
        <f t="shared" si="176"/>
        <v>0</v>
      </c>
      <c r="BP362" s="69">
        <f t="shared" si="177"/>
        <v>0</v>
      </c>
      <c r="BQ362" s="69">
        <f t="shared" si="178"/>
        <v>0</v>
      </c>
      <c r="BR362" s="69">
        <f t="shared" si="179"/>
        <v>0</v>
      </c>
      <c r="BS362" s="69">
        <f t="shared" si="180"/>
        <v>0</v>
      </c>
      <c r="BT362" s="69">
        <f t="shared" si="181"/>
        <v>0</v>
      </c>
      <c r="BU362" s="69">
        <f t="shared" si="182"/>
        <v>0</v>
      </c>
      <c r="BV362" s="69">
        <f t="shared" si="183"/>
        <v>0</v>
      </c>
      <c r="BW362" s="69">
        <f t="shared" si="184"/>
        <v>0</v>
      </c>
      <c r="BX362" s="69">
        <f t="shared" si="185"/>
        <v>0</v>
      </c>
      <c r="BY362" s="69">
        <f t="shared" si="186"/>
        <v>0</v>
      </c>
      <c r="BZ362" s="67">
        <f t="shared" si="187"/>
        <v>0</v>
      </c>
    </row>
    <row r="363" spans="2:78" x14ac:dyDescent="0.25">
      <c r="B363" s="18"/>
      <c r="C363" s="261"/>
      <c r="D363" s="78">
        <v>0.45</v>
      </c>
      <c r="E363" s="69">
        <v>0</v>
      </c>
      <c r="F363" s="69">
        <v>0</v>
      </c>
      <c r="G363" s="69">
        <v>0</v>
      </c>
      <c r="H363" s="69">
        <v>0</v>
      </c>
      <c r="I363" s="69">
        <v>0</v>
      </c>
      <c r="J363" s="69">
        <v>0</v>
      </c>
      <c r="K363" s="69">
        <v>0</v>
      </c>
      <c r="L363" s="69">
        <v>0</v>
      </c>
      <c r="M363" s="69">
        <v>5.78</v>
      </c>
      <c r="N363" s="69">
        <v>3.77</v>
      </c>
      <c r="O363" s="69">
        <v>4.01</v>
      </c>
      <c r="P363" s="69">
        <v>3.8</v>
      </c>
      <c r="Q363" s="69">
        <v>4.4000000000000004</v>
      </c>
      <c r="R363" s="69">
        <v>3.54</v>
      </c>
      <c r="S363" s="69">
        <v>3.54</v>
      </c>
      <c r="T363" s="69">
        <v>3.85</v>
      </c>
      <c r="U363" s="69">
        <v>4.08</v>
      </c>
      <c r="V363" s="67">
        <v>6.44</v>
      </c>
      <c r="W363" s="69" t="str">
        <f t="shared" si="149"/>
        <v/>
      </c>
      <c r="X363" s="69" t="str">
        <f t="shared" si="149"/>
        <v/>
      </c>
      <c r="Y363" s="69" t="str">
        <f t="shared" si="149"/>
        <v/>
      </c>
      <c r="Z363" s="69" t="str">
        <f t="shared" si="149"/>
        <v/>
      </c>
      <c r="AA363" s="69" t="str">
        <f t="shared" si="149"/>
        <v/>
      </c>
      <c r="AB363" s="69" t="str">
        <f t="shared" si="149"/>
        <v/>
      </c>
      <c r="AC363" s="69" t="str">
        <f t="shared" si="149"/>
        <v/>
      </c>
      <c r="AD363" s="69" t="str">
        <f t="shared" si="149"/>
        <v/>
      </c>
      <c r="AE363" s="69">
        <f t="shared" si="149"/>
        <v>5.78</v>
      </c>
      <c r="AF363" s="69">
        <f t="shared" si="149"/>
        <v>3.77</v>
      </c>
      <c r="AG363" s="69">
        <f t="shared" si="149"/>
        <v>4.01</v>
      </c>
      <c r="AH363" s="69">
        <f t="shared" si="149"/>
        <v>3.8</v>
      </c>
      <c r="AI363" s="69">
        <f t="shared" si="149"/>
        <v>4.4000000000000004</v>
      </c>
      <c r="AJ363" s="69">
        <f t="shared" si="149"/>
        <v>3.54</v>
      </c>
      <c r="AK363" s="69">
        <f t="shared" si="149"/>
        <v>3.54</v>
      </c>
      <c r="AL363" s="69">
        <f t="shared" si="149"/>
        <v>3.85</v>
      </c>
      <c r="AM363" s="69">
        <f t="shared" si="188"/>
        <v>4.08</v>
      </c>
      <c r="AN363" s="67">
        <f t="shared" si="188"/>
        <v>6.44</v>
      </c>
      <c r="AO363" s="69">
        <f t="shared" si="150"/>
        <v>0</v>
      </c>
      <c r="AP363" s="69">
        <f t="shared" si="151"/>
        <v>0</v>
      </c>
      <c r="AQ363" s="69">
        <f t="shared" si="152"/>
        <v>0</v>
      </c>
      <c r="AR363" s="69">
        <f t="shared" si="153"/>
        <v>0</v>
      </c>
      <c r="AS363" s="69">
        <f t="shared" si="154"/>
        <v>0</v>
      </c>
      <c r="AT363" s="69">
        <f t="shared" si="155"/>
        <v>0</v>
      </c>
      <c r="AU363" s="69">
        <f t="shared" si="156"/>
        <v>0</v>
      </c>
      <c r="AV363" s="69">
        <f t="shared" si="157"/>
        <v>0</v>
      </c>
      <c r="AW363" s="69">
        <f t="shared" si="158"/>
        <v>0</v>
      </c>
      <c r="AX363" s="69">
        <f t="shared" si="159"/>
        <v>0</v>
      </c>
      <c r="AY363" s="69">
        <f t="shared" si="160"/>
        <v>0</v>
      </c>
      <c r="AZ363" s="69">
        <f t="shared" si="161"/>
        <v>0</v>
      </c>
      <c r="BA363" s="69">
        <f t="shared" si="162"/>
        <v>0</v>
      </c>
      <c r="BB363" s="69">
        <f t="shared" si="163"/>
        <v>0</v>
      </c>
      <c r="BC363" s="69">
        <f t="shared" si="164"/>
        <v>0</v>
      </c>
      <c r="BD363" s="69">
        <f t="shared" si="165"/>
        <v>0</v>
      </c>
      <c r="BE363" s="69">
        <f t="shared" si="166"/>
        <v>0</v>
      </c>
      <c r="BF363" s="67">
        <f t="shared" si="167"/>
        <v>0</v>
      </c>
      <c r="BG363" s="69">
        <f t="shared" si="168"/>
        <v>1000</v>
      </c>
      <c r="BH363" s="67">
        <f t="shared" si="169"/>
        <v>0</v>
      </c>
      <c r="BI363" s="79">
        <f t="shared" si="170"/>
        <v>0</v>
      </c>
      <c r="BJ363" s="69">
        <f t="shared" si="171"/>
        <v>0</v>
      </c>
      <c r="BK363" s="69">
        <f t="shared" si="172"/>
        <v>0</v>
      </c>
      <c r="BL363" s="69">
        <f t="shared" si="173"/>
        <v>0</v>
      </c>
      <c r="BM363" s="69">
        <f t="shared" si="174"/>
        <v>0</v>
      </c>
      <c r="BN363" s="69">
        <f t="shared" si="175"/>
        <v>0</v>
      </c>
      <c r="BO363" s="69">
        <f t="shared" si="176"/>
        <v>0</v>
      </c>
      <c r="BP363" s="69">
        <f t="shared" si="177"/>
        <v>0</v>
      </c>
      <c r="BQ363" s="69">
        <f t="shared" si="178"/>
        <v>0</v>
      </c>
      <c r="BR363" s="69">
        <f t="shared" si="179"/>
        <v>0</v>
      </c>
      <c r="BS363" s="69">
        <f t="shared" si="180"/>
        <v>0</v>
      </c>
      <c r="BT363" s="69">
        <f t="shared" si="181"/>
        <v>0</v>
      </c>
      <c r="BU363" s="69">
        <f t="shared" si="182"/>
        <v>0</v>
      </c>
      <c r="BV363" s="69">
        <f t="shared" si="183"/>
        <v>0</v>
      </c>
      <c r="BW363" s="69">
        <f t="shared" si="184"/>
        <v>0</v>
      </c>
      <c r="BX363" s="69">
        <f t="shared" si="185"/>
        <v>0</v>
      </c>
      <c r="BY363" s="69">
        <f t="shared" si="186"/>
        <v>0</v>
      </c>
      <c r="BZ363" s="67">
        <f t="shared" si="187"/>
        <v>0</v>
      </c>
    </row>
    <row r="364" spans="2:78" x14ac:dyDescent="0.25">
      <c r="B364" s="18"/>
      <c r="C364" s="261"/>
      <c r="D364" s="78">
        <v>0.45454545454545453</v>
      </c>
      <c r="E364" s="69">
        <v>0</v>
      </c>
      <c r="F364" s="69">
        <v>0</v>
      </c>
      <c r="G364" s="69">
        <v>0</v>
      </c>
      <c r="H364" s="69">
        <v>0</v>
      </c>
      <c r="I364" s="69">
        <v>0</v>
      </c>
      <c r="J364" s="69">
        <v>0</v>
      </c>
      <c r="K364" s="69">
        <v>0</v>
      </c>
      <c r="L364" s="69">
        <v>0</v>
      </c>
      <c r="M364" s="69">
        <v>5.78</v>
      </c>
      <c r="N364" s="69">
        <v>3.77</v>
      </c>
      <c r="O364" s="69">
        <v>4.71</v>
      </c>
      <c r="P364" s="69">
        <v>3.8</v>
      </c>
      <c r="Q364" s="69">
        <v>4.4000000000000004</v>
      </c>
      <c r="R364" s="69">
        <v>3.54</v>
      </c>
      <c r="S364" s="69">
        <v>3.54</v>
      </c>
      <c r="T364" s="69">
        <v>3.85</v>
      </c>
      <c r="U364" s="69">
        <v>6.44</v>
      </c>
      <c r="V364" s="67">
        <v>6.44</v>
      </c>
      <c r="W364" s="69" t="str">
        <f t="shared" si="149"/>
        <v/>
      </c>
      <c r="X364" s="69" t="str">
        <f t="shared" si="149"/>
        <v/>
      </c>
      <c r="Y364" s="69" t="str">
        <f t="shared" si="149"/>
        <v/>
      </c>
      <c r="Z364" s="69" t="str">
        <f t="shared" si="149"/>
        <v/>
      </c>
      <c r="AA364" s="69" t="str">
        <f t="shared" si="149"/>
        <v/>
      </c>
      <c r="AB364" s="69" t="str">
        <f t="shared" si="149"/>
        <v/>
      </c>
      <c r="AC364" s="69" t="str">
        <f t="shared" si="149"/>
        <v/>
      </c>
      <c r="AD364" s="69" t="str">
        <f t="shared" si="149"/>
        <v/>
      </c>
      <c r="AE364" s="69">
        <f t="shared" si="149"/>
        <v>5.78</v>
      </c>
      <c r="AF364" s="69">
        <f t="shared" si="149"/>
        <v>3.77</v>
      </c>
      <c r="AG364" s="69">
        <f t="shared" si="149"/>
        <v>4.71</v>
      </c>
      <c r="AH364" s="69">
        <f t="shared" si="149"/>
        <v>3.8</v>
      </c>
      <c r="AI364" s="69">
        <f t="shared" si="149"/>
        <v>4.4000000000000004</v>
      </c>
      <c r="AJ364" s="69">
        <f t="shared" si="149"/>
        <v>3.54</v>
      </c>
      <c r="AK364" s="69">
        <f t="shared" si="149"/>
        <v>3.54</v>
      </c>
      <c r="AL364" s="69">
        <f t="shared" si="149"/>
        <v>3.85</v>
      </c>
      <c r="AM364" s="69">
        <f t="shared" si="188"/>
        <v>6.44</v>
      </c>
      <c r="AN364" s="67">
        <f t="shared" si="188"/>
        <v>6.44</v>
      </c>
      <c r="AO364" s="69">
        <f t="shared" si="150"/>
        <v>0</v>
      </c>
      <c r="AP364" s="69">
        <f t="shared" si="151"/>
        <v>0</v>
      </c>
      <c r="AQ364" s="69">
        <f t="shared" si="152"/>
        <v>0</v>
      </c>
      <c r="AR364" s="69">
        <f t="shared" si="153"/>
        <v>0</v>
      </c>
      <c r="AS364" s="69">
        <f t="shared" si="154"/>
        <v>0</v>
      </c>
      <c r="AT364" s="69">
        <f t="shared" si="155"/>
        <v>0</v>
      </c>
      <c r="AU364" s="69">
        <f t="shared" si="156"/>
        <v>0</v>
      </c>
      <c r="AV364" s="69">
        <f t="shared" si="157"/>
        <v>0</v>
      </c>
      <c r="AW364" s="69">
        <f t="shared" si="158"/>
        <v>0</v>
      </c>
      <c r="AX364" s="69">
        <f t="shared" si="159"/>
        <v>0</v>
      </c>
      <c r="AY364" s="69">
        <f t="shared" si="160"/>
        <v>0</v>
      </c>
      <c r="AZ364" s="69">
        <f t="shared" si="161"/>
        <v>0</v>
      </c>
      <c r="BA364" s="69">
        <f t="shared" si="162"/>
        <v>0</v>
      </c>
      <c r="BB364" s="69">
        <f t="shared" si="163"/>
        <v>0</v>
      </c>
      <c r="BC364" s="69">
        <f t="shared" si="164"/>
        <v>0</v>
      </c>
      <c r="BD364" s="69">
        <f t="shared" si="165"/>
        <v>0</v>
      </c>
      <c r="BE364" s="69">
        <f t="shared" si="166"/>
        <v>0</v>
      </c>
      <c r="BF364" s="67">
        <f t="shared" si="167"/>
        <v>0</v>
      </c>
      <c r="BG364" s="69">
        <f t="shared" si="168"/>
        <v>1000</v>
      </c>
      <c r="BH364" s="67">
        <f t="shared" si="169"/>
        <v>0</v>
      </c>
      <c r="BI364" s="79">
        <f t="shared" si="170"/>
        <v>0</v>
      </c>
      <c r="BJ364" s="69">
        <f t="shared" si="171"/>
        <v>0</v>
      </c>
      <c r="BK364" s="69">
        <f t="shared" si="172"/>
        <v>0</v>
      </c>
      <c r="BL364" s="69">
        <f t="shared" si="173"/>
        <v>0</v>
      </c>
      <c r="BM364" s="69">
        <f t="shared" si="174"/>
        <v>0</v>
      </c>
      <c r="BN364" s="69">
        <f t="shared" si="175"/>
        <v>0</v>
      </c>
      <c r="BO364" s="69">
        <f t="shared" si="176"/>
        <v>0</v>
      </c>
      <c r="BP364" s="69">
        <f t="shared" si="177"/>
        <v>0</v>
      </c>
      <c r="BQ364" s="69">
        <f t="shared" si="178"/>
        <v>0</v>
      </c>
      <c r="BR364" s="69">
        <f t="shared" si="179"/>
        <v>0</v>
      </c>
      <c r="BS364" s="69">
        <f t="shared" si="180"/>
        <v>0</v>
      </c>
      <c r="BT364" s="69">
        <f t="shared" si="181"/>
        <v>0</v>
      </c>
      <c r="BU364" s="69">
        <f t="shared" si="182"/>
        <v>0</v>
      </c>
      <c r="BV364" s="69">
        <f t="shared" si="183"/>
        <v>0</v>
      </c>
      <c r="BW364" s="69">
        <f t="shared" si="184"/>
        <v>0</v>
      </c>
      <c r="BX364" s="69">
        <f t="shared" si="185"/>
        <v>0</v>
      </c>
      <c r="BY364" s="69">
        <f t="shared" si="186"/>
        <v>0</v>
      </c>
      <c r="BZ364" s="67">
        <f t="shared" si="187"/>
        <v>0</v>
      </c>
    </row>
    <row r="365" spans="2:78" x14ac:dyDescent="0.25">
      <c r="B365" s="18"/>
      <c r="C365" s="261"/>
      <c r="D365" s="78">
        <v>0.45833333333333331</v>
      </c>
      <c r="E365" s="69">
        <v>0</v>
      </c>
      <c r="F365" s="69">
        <v>0</v>
      </c>
      <c r="G365" s="69">
        <v>0</v>
      </c>
      <c r="H365" s="69">
        <v>0</v>
      </c>
      <c r="I365" s="69">
        <v>0</v>
      </c>
      <c r="J365" s="69">
        <v>0</v>
      </c>
      <c r="K365" s="69">
        <v>0</v>
      </c>
      <c r="L365" s="69">
        <v>0</v>
      </c>
      <c r="M365" s="69">
        <v>5.78</v>
      </c>
      <c r="N365" s="69">
        <v>3.77</v>
      </c>
      <c r="O365" s="69">
        <v>4.71</v>
      </c>
      <c r="P365" s="69">
        <v>3.8</v>
      </c>
      <c r="Q365" s="69">
        <v>4.4000000000000004</v>
      </c>
      <c r="R365" s="69">
        <v>3.54</v>
      </c>
      <c r="S365" s="69">
        <v>4.4000000000000004</v>
      </c>
      <c r="T365" s="69">
        <v>3.85</v>
      </c>
      <c r="U365" s="69">
        <v>6.44</v>
      </c>
      <c r="V365" s="67">
        <v>6.44</v>
      </c>
      <c r="W365" s="69" t="str">
        <f t="shared" si="149"/>
        <v/>
      </c>
      <c r="X365" s="69" t="str">
        <f t="shared" si="149"/>
        <v/>
      </c>
      <c r="Y365" s="69" t="str">
        <f t="shared" si="149"/>
        <v/>
      </c>
      <c r="Z365" s="69" t="str">
        <f t="shared" si="149"/>
        <v/>
      </c>
      <c r="AA365" s="69" t="str">
        <f t="shared" si="149"/>
        <v/>
      </c>
      <c r="AB365" s="69" t="str">
        <f t="shared" si="149"/>
        <v/>
      </c>
      <c r="AC365" s="69" t="str">
        <f t="shared" si="149"/>
        <v/>
      </c>
      <c r="AD365" s="69" t="str">
        <f t="shared" si="149"/>
        <v/>
      </c>
      <c r="AE365" s="69">
        <f t="shared" si="149"/>
        <v>5.78</v>
      </c>
      <c r="AF365" s="69">
        <f t="shared" si="149"/>
        <v>3.77</v>
      </c>
      <c r="AG365" s="69">
        <f t="shared" si="149"/>
        <v>4.71</v>
      </c>
      <c r="AH365" s="69">
        <f t="shared" si="149"/>
        <v>3.8</v>
      </c>
      <c r="AI365" s="69">
        <f t="shared" si="149"/>
        <v>4.4000000000000004</v>
      </c>
      <c r="AJ365" s="69">
        <f t="shared" si="149"/>
        <v>3.54</v>
      </c>
      <c r="AK365" s="69">
        <f t="shared" si="149"/>
        <v>4.4000000000000004</v>
      </c>
      <c r="AL365" s="69">
        <f t="shared" si="149"/>
        <v>3.85</v>
      </c>
      <c r="AM365" s="69">
        <f t="shared" si="188"/>
        <v>6.44</v>
      </c>
      <c r="AN365" s="67">
        <f t="shared" si="188"/>
        <v>6.44</v>
      </c>
      <c r="AO365" s="69">
        <f t="shared" si="150"/>
        <v>0</v>
      </c>
      <c r="AP365" s="69">
        <f t="shared" si="151"/>
        <v>0</v>
      </c>
      <c r="AQ365" s="69">
        <f t="shared" si="152"/>
        <v>0</v>
      </c>
      <c r="AR365" s="69">
        <f t="shared" si="153"/>
        <v>0</v>
      </c>
      <c r="AS365" s="69">
        <f t="shared" si="154"/>
        <v>0</v>
      </c>
      <c r="AT365" s="69">
        <f t="shared" si="155"/>
        <v>0</v>
      </c>
      <c r="AU365" s="69">
        <f t="shared" si="156"/>
        <v>0</v>
      </c>
      <c r="AV365" s="69">
        <f t="shared" si="157"/>
        <v>0</v>
      </c>
      <c r="AW365" s="69">
        <f t="shared" si="158"/>
        <v>0</v>
      </c>
      <c r="AX365" s="69">
        <f t="shared" si="159"/>
        <v>0</v>
      </c>
      <c r="AY365" s="69">
        <f t="shared" si="160"/>
        <v>0</v>
      </c>
      <c r="AZ365" s="69">
        <f t="shared" si="161"/>
        <v>0</v>
      </c>
      <c r="BA365" s="69">
        <f t="shared" si="162"/>
        <v>0</v>
      </c>
      <c r="BB365" s="69">
        <f t="shared" si="163"/>
        <v>0</v>
      </c>
      <c r="BC365" s="69">
        <f t="shared" si="164"/>
        <v>0</v>
      </c>
      <c r="BD365" s="69">
        <f t="shared" si="165"/>
        <v>0</v>
      </c>
      <c r="BE365" s="69">
        <f t="shared" si="166"/>
        <v>0</v>
      </c>
      <c r="BF365" s="67">
        <f t="shared" si="167"/>
        <v>0</v>
      </c>
      <c r="BG365" s="69">
        <f t="shared" si="168"/>
        <v>1000</v>
      </c>
      <c r="BH365" s="67">
        <f t="shared" si="169"/>
        <v>0</v>
      </c>
      <c r="BI365" s="79">
        <f t="shared" si="170"/>
        <v>0</v>
      </c>
      <c r="BJ365" s="69">
        <f t="shared" si="171"/>
        <v>0</v>
      </c>
      <c r="BK365" s="69">
        <f t="shared" si="172"/>
        <v>0</v>
      </c>
      <c r="BL365" s="69">
        <f t="shared" si="173"/>
        <v>0</v>
      </c>
      <c r="BM365" s="69">
        <f t="shared" si="174"/>
        <v>0</v>
      </c>
      <c r="BN365" s="69">
        <f t="shared" si="175"/>
        <v>0</v>
      </c>
      <c r="BO365" s="69">
        <f t="shared" si="176"/>
        <v>0</v>
      </c>
      <c r="BP365" s="69">
        <f t="shared" si="177"/>
        <v>0</v>
      </c>
      <c r="BQ365" s="69">
        <f t="shared" si="178"/>
        <v>0</v>
      </c>
      <c r="BR365" s="69">
        <f t="shared" si="179"/>
        <v>0</v>
      </c>
      <c r="BS365" s="69">
        <f t="shared" si="180"/>
        <v>0</v>
      </c>
      <c r="BT365" s="69">
        <f t="shared" si="181"/>
        <v>0</v>
      </c>
      <c r="BU365" s="69">
        <f t="shared" si="182"/>
        <v>0</v>
      </c>
      <c r="BV365" s="69">
        <f t="shared" si="183"/>
        <v>0</v>
      </c>
      <c r="BW365" s="69">
        <f t="shared" si="184"/>
        <v>0</v>
      </c>
      <c r="BX365" s="69">
        <f t="shared" si="185"/>
        <v>0</v>
      </c>
      <c r="BY365" s="69">
        <f t="shared" si="186"/>
        <v>0</v>
      </c>
      <c r="BZ365" s="67">
        <f t="shared" si="187"/>
        <v>0</v>
      </c>
    </row>
    <row r="366" spans="2:78" x14ac:dyDescent="0.25">
      <c r="B366" s="18"/>
      <c r="C366" s="261"/>
      <c r="D366" s="78">
        <v>0.46666666666666667</v>
      </c>
      <c r="E366" s="69">
        <v>0</v>
      </c>
      <c r="F366" s="69">
        <v>0</v>
      </c>
      <c r="G366" s="69">
        <v>0</v>
      </c>
      <c r="H366" s="69">
        <v>0</v>
      </c>
      <c r="I366" s="69">
        <v>0</v>
      </c>
      <c r="J366" s="69">
        <v>0</v>
      </c>
      <c r="K366" s="69">
        <v>0</v>
      </c>
      <c r="L366" s="69">
        <v>0</v>
      </c>
      <c r="M366" s="69">
        <v>5.78</v>
      </c>
      <c r="N366" s="69">
        <v>3.77</v>
      </c>
      <c r="O366" s="69">
        <v>4.71</v>
      </c>
      <c r="P366" s="69">
        <v>3.8</v>
      </c>
      <c r="Q366" s="69">
        <v>4.4000000000000004</v>
      </c>
      <c r="R366" s="69">
        <v>3.54</v>
      </c>
      <c r="S366" s="69">
        <v>4.4000000000000004</v>
      </c>
      <c r="T366" s="69">
        <v>3.85</v>
      </c>
      <c r="U366" s="69">
        <v>6.44</v>
      </c>
      <c r="V366" s="67">
        <v>6.44</v>
      </c>
      <c r="W366" s="69" t="str">
        <f t="shared" si="149"/>
        <v/>
      </c>
      <c r="X366" s="69" t="str">
        <f t="shared" si="149"/>
        <v/>
      </c>
      <c r="Y366" s="69" t="str">
        <f t="shared" si="149"/>
        <v/>
      </c>
      <c r="Z366" s="69" t="str">
        <f t="shared" si="149"/>
        <v/>
      </c>
      <c r="AA366" s="69" t="str">
        <f t="shared" si="149"/>
        <v/>
      </c>
      <c r="AB366" s="69" t="str">
        <f t="shared" si="149"/>
        <v/>
      </c>
      <c r="AC366" s="69" t="str">
        <f t="shared" si="149"/>
        <v/>
      </c>
      <c r="AD366" s="69" t="str">
        <f t="shared" si="149"/>
        <v/>
      </c>
      <c r="AE366" s="69">
        <f t="shared" si="149"/>
        <v>5.78</v>
      </c>
      <c r="AF366" s="69">
        <f t="shared" si="149"/>
        <v>3.77</v>
      </c>
      <c r="AG366" s="69">
        <f t="shared" si="149"/>
        <v>4.71</v>
      </c>
      <c r="AH366" s="69">
        <f t="shared" si="149"/>
        <v>3.8</v>
      </c>
      <c r="AI366" s="69">
        <f t="shared" si="149"/>
        <v>4.4000000000000004</v>
      </c>
      <c r="AJ366" s="69">
        <f t="shared" si="149"/>
        <v>3.54</v>
      </c>
      <c r="AK366" s="69">
        <f t="shared" si="149"/>
        <v>4.4000000000000004</v>
      </c>
      <c r="AL366" s="69">
        <f t="shared" si="149"/>
        <v>3.85</v>
      </c>
      <c r="AM366" s="69">
        <f t="shared" si="188"/>
        <v>6.44</v>
      </c>
      <c r="AN366" s="67">
        <f t="shared" si="188"/>
        <v>6.44</v>
      </c>
      <c r="AO366" s="69">
        <f t="shared" si="150"/>
        <v>0</v>
      </c>
      <c r="AP366" s="69">
        <f t="shared" si="151"/>
        <v>0</v>
      </c>
      <c r="AQ366" s="69">
        <f t="shared" si="152"/>
        <v>0</v>
      </c>
      <c r="AR366" s="69">
        <f t="shared" si="153"/>
        <v>0</v>
      </c>
      <c r="AS366" s="69">
        <f t="shared" si="154"/>
        <v>0</v>
      </c>
      <c r="AT366" s="69">
        <f t="shared" si="155"/>
        <v>0</v>
      </c>
      <c r="AU366" s="69">
        <f t="shared" si="156"/>
        <v>0</v>
      </c>
      <c r="AV366" s="69">
        <f t="shared" si="157"/>
        <v>0</v>
      </c>
      <c r="AW366" s="69">
        <f t="shared" si="158"/>
        <v>0</v>
      </c>
      <c r="AX366" s="69">
        <f t="shared" si="159"/>
        <v>0</v>
      </c>
      <c r="AY366" s="69">
        <f t="shared" si="160"/>
        <v>0</v>
      </c>
      <c r="AZ366" s="69">
        <f t="shared" si="161"/>
        <v>0</v>
      </c>
      <c r="BA366" s="69">
        <f t="shared" si="162"/>
        <v>0</v>
      </c>
      <c r="BB366" s="69">
        <f t="shared" si="163"/>
        <v>0</v>
      </c>
      <c r="BC366" s="69">
        <f t="shared" si="164"/>
        <v>0</v>
      </c>
      <c r="BD366" s="69">
        <f t="shared" si="165"/>
        <v>0</v>
      </c>
      <c r="BE366" s="69">
        <f t="shared" si="166"/>
        <v>0</v>
      </c>
      <c r="BF366" s="67">
        <f t="shared" si="167"/>
        <v>0</v>
      </c>
      <c r="BG366" s="69">
        <f t="shared" si="168"/>
        <v>1000</v>
      </c>
      <c r="BH366" s="67">
        <f t="shared" si="169"/>
        <v>0</v>
      </c>
      <c r="BI366" s="79">
        <f t="shared" si="170"/>
        <v>0</v>
      </c>
      <c r="BJ366" s="69">
        <f t="shared" si="171"/>
        <v>0</v>
      </c>
      <c r="BK366" s="69">
        <f t="shared" si="172"/>
        <v>0</v>
      </c>
      <c r="BL366" s="69">
        <f t="shared" si="173"/>
        <v>0</v>
      </c>
      <c r="BM366" s="69">
        <f t="shared" si="174"/>
        <v>0</v>
      </c>
      <c r="BN366" s="69">
        <f t="shared" si="175"/>
        <v>0</v>
      </c>
      <c r="BO366" s="69">
        <f t="shared" si="176"/>
        <v>0</v>
      </c>
      <c r="BP366" s="69">
        <f t="shared" si="177"/>
        <v>0</v>
      </c>
      <c r="BQ366" s="69">
        <f t="shared" si="178"/>
        <v>0</v>
      </c>
      <c r="BR366" s="69">
        <f t="shared" si="179"/>
        <v>0</v>
      </c>
      <c r="BS366" s="69">
        <f t="shared" si="180"/>
        <v>0</v>
      </c>
      <c r="BT366" s="69">
        <f t="shared" si="181"/>
        <v>0</v>
      </c>
      <c r="BU366" s="69">
        <f t="shared" si="182"/>
        <v>0</v>
      </c>
      <c r="BV366" s="69">
        <f t="shared" si="183"/>
        <v>0</v>
      </c>
      <c r="BW366" s="69">
        <f t="shared" si="184"/>
        <v>0</v>
      </c>
      <c r="BX366" s="69">
        <f t="shared" si="185"/>
        <v>0</v>
      </c>
      <c r="BY366" s="69">
        <f t="shared" si="186"/>
        <v>0</v>
      </c>
      <c r="BZ366" s="67">
        <f t="shared" si="187"/>
        <v>0</v>
      </c>
    </row>
    <row r="367" spans="2:78" x14ac:dyDescent="0.25">
      <c r="B367" s="18"/>
      <c r="C367" s="261"/>
      <c r="D367" s="78">
        <v>0.46875</v>
      </c>
      <c r="E367" s="69">
        <v>0</v>
      </c>
      <c r="F367" s="69">
        <v>0</v>
      </c>
      <c r="G367" s="69">
        <v>0</v>
      </c>
      <c r="H367" s="69">
        <v>0</v>
      </c>
      <c r="I367" s="69">
        <v>0</v>
      </c>
      <c r="J367" s="69">
        <v>0</v>
      </c>
      <c r="K367" s="69">
        <v>0</v>
      </c>
      <c r="L367" s="69">
        <v>0</v>
      </c>
      <c r="M367" s="69">
        <v>5.78</v>
      </c>
      <c r="N367" s="69">
        <v>3.77</v>
      </c>
      <c r="O367" s="69">
        <v>4.71</v>
      </c>
      <c r="P367" s="69">
        <v>3.8</v>
      </c>
      <c r="Q367" s="69">
        <v>4.55</v>
      </c>
      <c r="R367" s="69">
        <v>3.54</v>
      </c>
      <c r="S367" s="69">
        <v>4.4000000000000004</v>
      </c>
      <c r="T367" s="69">
        <v>3.85</v>
      </c>
      <c r="U367" s="69">
        <v>6.44</v>
      </c>
      <c r="V367" s="67">
        <v>6.44</v>
      </c>
      <c r="W367" s="69" t="str">
        <f t="shared" si="149"/>
        <v/>
      </c>
      <c r="X367" s="69" t="str">
        <f t="shared" si="149"/>
        <v/>
      </c>
      <c r="Y367" s="69" t="str">
        <f t="shared" si="149"/>
        <v/>
      </c>
      <c r="Z367" s="69" t="str">
        <f t="shared" si="149"/>
        <v/>
      </c>
      <c r="AA367" s="69" t="str">
        <f t="shared" si="149"/>
        <v/>
      </c>
      <c r="AB367" s="69" t="str">
        <f t="shared" si="149"/>
        <v/>
      </c>
      <c r="AC367" s="69" t="str">
        <f t="shared" si="149"/>
        <v/>
      </c>
      <c r="AD367" s="69" t="str">
        <f t="shared" si="149"/>
        <v/>
      </c>
      <c r="AE367" s="69">
        <f t="shared" si="149"/>
        <v>5.78</v>
      </c>
      <c r="AF367" s="69">
        <f t="shared" si="149"/>
        <v>3.77</v>
      </c>
      <c r="AG367" s="69">
        <f t="shared" si="149"/>
        <v>4.71</v>
      </c>
      <c r="AH367" s="69">
        <f t="shared" si="149"/>
        <v>3.8</v>
      </c>
      <c r="AI367" s="69">
        <f t="shared" si="149"/>
        <v>4.55</v>
      </c>
      <c r="AJ367" s="69">
        <f t="shared" si="149"/>
        <v>3.54</v>
      </c>
      <c r="AK367" s="69">
        <f t="shared" si="149"/>
        <v>4.4000000000000004</v>
      </c>
      <c r="AL367" s="69">
        <f t="shared" si="149"/>
        <v>3.85</v>
      </c>
      <c r="AM367" s="69">
        <f t="shared" si="188"/>
        <v>6.44</v>
      </c>
      <c r="AN367" s="67">
        <f t="shared" si="188"/>
        <v>6.44</v>
      </c>
      <c r="AO367" s="69">
        <f t="shared" si="150"/>
        <v>0</v>
      </c>
      <c r="AP367" s="69">
        <f t="shared" si="151"/>
        <v>0</v>
      </c>
      <c r="AQ367" s="69">
        <f t="shared" si="152"/>
        <v>0</v>
      </c>
      <c r="AR367" s="69">
        <f t="shared" si="153"/>
        <v>0</v>
      </c>
      <c r="AS367" s="69">
        <f t="shared" si="154"/>
        <v>0</v>
      </c>
      <c r="AT367" s="69">
        <f t="shared" si="155"/>
        <v>0</v>
      </c>
      <c r="AU367" s="69">
        <f t="shared" si="156"/>
        <v>0</v>
      </c>
      <c r="AV367" s="69">
        <f t="shared" si="157"/>
        <v>0</v>
      </c>
      <c r="AW367" s="69">
        <f t="shared" si="158"/>
        <v>0</v>
      </c>
      <c r="AX367" s="69">
        <f t="shared" si="159"/>
        <v>0</v>
      </c>
      <c r="AY367" s="69">
        <f t="shared" si="160"/>
        <v>0</v>
      </c>
      <c r="AZ367" s="69">
        <f t="shared" si="161"/>
        <v>0</v>
      </c>
      <c r="BA367" s="69">
        <f t="shared" si="162"/>
        <v>0</v>
      </c>
      <c r="BB367" s="69">
        <f t="shared" si="163"/>
        <v>0</v>
      </c>
      <c r="BC367" s="69">
        <f t="shared" si="164"/>
        <v>0</v>
      </c>
      <c r="BD367" s="69">
        <f t="shared" si="165"/>
        <v>0</v>
      </c>
      <c r="BE367" s="69">
        <f t="shared" si="166"/>
        <v>0</v>
      </c>
      <c r="BF367" s="67">
        <f t="shared" si="167"/>
        <v>0</v>
      </c>
      <c r="BG367" s="69">
        <f t="shared" si="168"/>
        <v>1000</v>
      </c>
      <c r="BH367" s="67">
        <f t="shared" si="169"/>
        <v>0</v>
      </c>
      <c r="BI367" s="79">
        <f t="shared" si="170"/>
        <v>0</v>
      </c>
      <c r="BJ367" s="69">
        <f t="shared" si="171"/>
        <v>0</v>
      </c>
      <c r="BK367" s="69">
        <f t="shared" si="172"/>
        <v>0</v>
      </c>
      <c r="BL367" s="69">
        <f t="shared" si="173"/>
        <v>0</v>
      </c>
      <c r="BM367" s="69">
        <f t="shared" si="174"/>
        <v>0</v>
      </c>
      <c r="BN367" s="69">
        <f t="shared" si="175"/>
        <v>0</v>
      </c>
      <c r="BO367" s="69">
        <f t="shared" si="176"/>
        <v>0</v>
      </c>
      <c r="BP367" s="69">
        <f t="shared" si="177"/>
        <v>0</v>
      </c>
      <c r="BQ367" s="69">
        <f t="shared" si="178"/>
        <v>0</v>
      </c>
      <c r="BR367" s="69">
        <f t="shared" si="179"/>
        <v>0</v>
      </c>
      <c r="BS367" s="69">
        <f t="shared" si="180"/>
        <v>0</v>
      </c>
      <c r="BT367" s="69">
        <f t="shared" si="181"/>
        <v>0</v>
      </c>
      <c r="BU367" s="69">
        <f t="shared" si="182"/>
        <v>0</v>
      </c>
      <c r="BV367" s="69">
        <f t="shared" si="183"/>
        <v>0</v>
      </c>
      <c r="BW367" s="69">
        <f t="shared" si="184"/>
        <v>0</v>
      </c>
      <c r="BX367" s="69">
        <f t="shared" si="185"/>
        <v>0</v>
      </c>
      <c r="BY367" s="69">
        <f t="shared" si="186"/>
        <v>0</v>
      </c>
      <c r="BZ367" s="67">
        <f t="shared" si="187"/>
        <v>0</v>
      </c>
    </row>
    <row r="368" spans="2:78" x14ac:dyDescent="0.25">
      <c r="B368" s="18"/>
      <c r="C368" s="261"/>
      <c r="D368" s="78">
        <v>0.47619047619047616</v>
      </c>
      <c r="E368" s="69">
        <v>0</v>
      </c>
      <c r="F368" s="69">
        <v>0</v>
      </c>
      <c r="G368" s="69">
        <v>0</v>
      </c>
      <c r="H368" s="69">
        <v>0</v>
      </c>
      <c r="I368" s="69">
        <v>0</v>
      </c>
      <c r="J368" s="69">
        <v>0</v>
      </c>
      <c r="K368" s="69">
        <v>0</v>
      </c>
      <c r="L368" s="69">
        <v>0</v>
      </c>
      <c r="M368" s="69">
        <v>5.78</v>
      </c>
      <c r="N368" s="69">
        <v>3.77</v>
      </c>
      <c r="O368" s="69">
        <v>4.71</v>
      </c>
      <c r="P368" s="69">
        <v>3.8</v>
      </c>
      <c r="Q368" s="69">
        <v>4.55</v>
      </c>
      <c r="R368" s="69">
        <v>3.54</v>
      </c>
      <c r="S368" s="69">
        <v>4.4000000000000004</v>
      </c>
      <c r="T368" s="69">
        <v>3.85</v>
      </c>
      <c r="U368" s="69">
        <v>6.44</v>
      </c>
      <c r="V368" s="67">
        <v>6.44</v>
      </c>
      <c r="W368" s="69" t="str">
        <f t="shared" si="149"/>
        <v/>
      </c>
      <c r="X368" s="69" t="str">
        <f t="shared" si="149"/>
        <v/>
      </c>
      <c r="Y368" s="69" t="str">
        <f t="shared" si="149"/>
        <v/>
      </c>
      <c r="Z368" s="69" t="str">
        <f t="shared" si="149"/>
        <v/>
      </c>
      <c r="AA368" s="69" t="str">
        <f t="shared" si="149"/>
        <v/>
      </c>
      <c r="AB368" s="69" t="str">
        <f t="shared" si="149"/>
        <v/>
      </c>
      <c r="AC368" s="69" t="str">
        <f t="shared" si="149"/>
        <v/>
      </c>
      <c r="AD368" s="69" t="str">
        <f t="shared" si="149"/>
        <v/>
      </c>
      <c r="AE368" s="69">
        <f t="shared" si="149"/>
        <v>5.78</v>
      </c>
      <c r="AF368" s="69">
        <f t="shared" si="149"/>
        <v>3.77</v>
      </c>
      <c r="AG368" s="69">
        <f t="shared" si="149"/>
        <v>4.71</v>
      </c>
      <c r="AH368" s="69">
        <f t="shared" si="149"/>
        <v>3.8</v>
      </c>
      <c r="AI368" s="69">
        <f t="shared" si="149"/>
        <v>4.55</v>
      </c>
      <c r="AJ368" s="69">
        <f t="shared" si="149"/>
        <v>3.54</v>
      </c>
      <c r="AK368" s="69">
        <f t="shared" si="149"/>
        <v>4.4000000000000004</v>
      </c>
      <c r="AL368" s="69">
        <f t="shared" si="149"/>
        <v>3.85</v>
      </c>
      <c r="AM368" s="69">
        <f t="shared" si="188"/>
        <v>6.44</v>
      </c>
      <c r="AN368" s="67">
        <f t="shared" si="188"/>
        <v>6.44</v>
      </c>
      <c r="AO368" s="69">
        <f t="shared" si="150"/>
        <v>0</v>
      </c>
      <c r="AP368" s="69">
        <f t="shared" si="151"/>
        <v>0</v>
      </c>
      <c r="AQ368" s="69">
        <f t="shared" si="152"/>
        <v>0</v>
      </c>
      <c r="AR368" s="69">
        <f t="shared" si="153"/>
        <v>0</v>
      </c>
      <c r="AS368" s="69">
        <f t="shared" si="154"/>
        <v>0</v>
      </c>
      <c r="AT368" s="69">
        <f t="shared" si="155"/>
        <v>0</v>
      </c>
      <c r="AU368" s="69">
        <f t="shared" si="156"/>
        <v>0</v>
      </c>
      <c r="AV368" s="69">
        <f t="shared" si="157"/>
        <v>0</v>
      </c>
      <c r="AW368" s="69">
        <f t="shared" si="158"/>
        <v>0</v>
      </c>
      <c r="AX368" s="69">
        <f t="shared" si="159"/>
        <v>0</v>
      </c>
      <c r="AY368" s="69">
        <f t="shared" si="160"/>
        <v>0</v>
      </c>
      <c r="AZ368" s="69">
        <f t="shared" si="161"/>
        <v>0</v>
      </c>
      <c r="BA368" s="69">
        <f t="shared" si="162"/>
        <v>0</v>
      </c>
      <c r="BB368" s="69">
        <f t="shared" si="163"/>
        <v>0</v>
      </c>
      <c r="BC368" s="69">
        <f t="shared" si="164"/>
        <v>0</v>
      </c>
      <c r="BD368" s="69">
        <f t="shared" si="165"/>
        <v>0</v>
      </c>
      <c r="BE368" s="69">
        <f t="shared" si="166"/>
        <v>0</v>
      </c>
      <c r="BF368" s="67">
        <f t="shared" si="167"/>
        <v>0</v>
      </c>
      <c r="BG368" s="69">
        <f t="shared" si="168"/>
        <v>1000</v>
      </c>
      <c r="BH368" s="67">
        <f t="shared" si="169"/>
        <v>0</v>
      </c>
      <c r="BI368" s="79">
        <f t="shared" si="170"/>
        <v>0</v>
      </c>
      <c r="BJ368" s="69">
        <f t="shared" si="171"/>
        <v>0</v>
      </c>
      <c r="BK368" s="69">
        <f t="shared" si="172"/>
        <v>0</v>
      </c>
      <c r="BL368" s="69">
        <f t="shared" si="173"/>
        <v>0</v>
      </c>
      <c r="BM368" s="69">
        <f t="shared" si="174"/>
        <v>0</v>
      </c>
      <c r="BN368" s="69">
        <f t="shared" si="175"/>
        <v>0</v>
      </c>
      <c r="BO368" s="69">
        <f t="shared" si="176"/>
        <v>0</v>
      </c>
      <c r="BP368" s="69">
        <f t="shared" si="177"/>
        <v>0</v>
      </c>
      <c r="BQ368" s="69">
        <f t="shared" si="178"/>
        <v>0</v>
      </c>
      <c r="BR368" s="69">
        <f t="shared" si="179"/>
        <v>0</v>
      </c>
      <c r="BS368" s="69">
        <f t="shared" si="180"/>
        <v>0</v>
      </c>
      <c r="BT368" s="69">
        <f t="shared" si="181"/>
        <v>0</v>
      </c>
      <c r="BU368" s="69">
        <f t="shared" si="182"/>
        <v>0</v>
      </c>
      <c r="BV368" s="69">
        <f t="shared" si="183"/>
        <v>0</v>
      </c>
      <c r="BW368" s="69">
        <f t="shared" si="184"/>
        <v>0</v>
      </c>
      <c r="BX368" s="69">
        <f t="shared" si="185"/>
        <v>0</v>
      </c>
      <c r="BY368" s="69">
        <f t="shared" si="186"/>
        <v>0</v>
      </c>
      <c r="BZ368" s="67">
        <f t="shared" si="187"/>
        <v>0</v>
      </c>
    </row>
    <row r="369" spans="2:78" x14ac:dyDescent="0.25">
      <c r="B369" s="18"/>
      <c r="C369" s="261"/>
      <c r="D369" s="78">
        <v>0.5</v>
      </c>
      <c r="E369" s="69">
        <v>0</v>
      </c>
      <c r="F369" s="69">
        <v>0</v>
      </c>
      <c r="G369" s="69">
        <v>0</v>
      </c>
      <c r="H369" s="69">
        <v>0</v>
      </c>
      <c r="I369" s="69">
        <v>0</v>
      </c>
      <c r="J369" s="69">
        <v>0</v>
      </c>
      <c r="K369" s="69">
        <v>0</v>
      </c>
      <c r="L369" s="69">
        <v>0</v>
      </c>
      <c r="M369" s="69">
        <v>5.78</v>
      </c>
      <c r="N369" s="69">
        <v>3.77</v>
      </c>
      <c r="O369" s="69">
        <v>4.71</v>
      </c>
      <c r="P369" s="69">
        <v>4.4000000000000004</v>
      </c>
      <c r="Q369" s="69">
        <v>5.03</v>
      </c>
      <c r="R369" s="69">
        <v>4.4000000000000004</v>
      </c>
      <c r="S369" s="69">
        <v>4.4000000000000004</v>
      </c>
      <c r="T369" s="69">
        <v>3.85</v>
      </c>
      <c r="U369" s="69">
        <v>6.44</v>
      </c>
      <c r="V369" s="67">
        <v>6.44</v>
      </c>
      <c r="W369" s="69" t="str">
        <f t="shared" si="149"/>
        <v/>
      </c>
      <c r="X369" s="69" t="str">
        <f t="shared" si="149"/>
        <v/>
      </c>
      <c r="Y369" s="69" t="str">
        <f t="shared" si="149"/>
        <v/>
      </c>
      <c r="Z369" s="69" t="str">
        <f t="shared" si="149"/>
        <v/>
      </c>
      <c r="AA369" s="69" t="str">
        <f t="shared" si="149"/>
        <v/>
      </c>
      <c r="AB369" s="69" t="str">
        <f t="shared" si="149"/>
        <v/>
      </c>
      <c r="AC369" s="69" t="str">
        <f t="shared" si="149"/>
        <v/>
      </c>
      <c r="AD369" s="69" t="str">
        <f t="shared" si="149"/>
        <v/>
      </c>
      <c r="AE369" s="69">
        <f t="shared" si="149"/>
        <v>5.78</v>
      </c>
      <c r="AF369" s="69">
        <f t="shared" si="149"/>
        <v>3.77</v>
      </c>
      <c r="AG369" s="69">
        <f t="shared" si="149"/>
        <v>4.71</v>
      </c>
      <c r="AH369" s="69">
        <f t="shared" si="149"/>
        <v>4.4000000000000004</v>
      </c>
      <c r="AI369" s="69">
        <f t="shared" si="149"/>
        <v>5.03</v>
      </c>
      <c r="AJ369" s="69">
        <f t="shared" si="149"/>
        <v>4.4000000000000004</v>
      </c>
      <c r="AK369" s="69">
        <f t="shared" si="149"/>
        <v>4.4000000000000004</v>
      </c>
      <c r="AL369" s="69">
        <f t="shared" si="149"/>
        <v>3.85</v>
      </c>
      <c r="AM369" s="69">
        <f t="shared" si="188"/>
        <v>6.44</v>
      </c>
      <c r="AN369" s="67">
        <f t="shared" si="188"/>
        <v>6.44</v>
      </c>
      <c r="AO369" s="69">
        <f t="shared" si="150"/>
        <v>0</v>
      </c>
      <c r="AP369" s="69">
        <f t="shared" si="151"/>
        <v>0</v>
      </c>
      <c r="AQ369" s="69">
        <f t="shared" si="152"/>
        <v>0</v>
      </c>
      <c r="AR369" s="69">
        <f t="shared" si="153"/>
        <v>0</v>
      </c>
      <c r="AS369" s="69">
        <f t="shared" si="154"/>
        <v>0</v>
      </c>
      <c r="AT369" s="69">
        <f t="shared" si="155"/>
        <v>0</v>
      </c>
      <c r="AU369" s="69">
        <f t="shared" si="156"/>
        <v>0</v>
      </c>
      <c r="AV369" s="69">
        <f t="shared" si="157"/>
        <v>0</v>
      </c>
      <c r="AW369" s="69">
        <f t="shared" si="158"/>
        <v>0</v>
      </c>
      <c r="AX369" s="69">
        <f t="shared" si="159"/>
        <v>0</v>
      </c>
      <c r="AY369" s="69">
        <f t="shared" si="160"/>
        <v>0</v>
      </c>
      <c r="AZ369" s="69">
        <f t="shared" si="161"/>
        <v>0</v>
      </c>
      <c r="BA369" s="69">
        <f t="shared" si="162"/>
        <v>0</v>
      </c>
      <c r="BB369" s="69">
        <f t="shared" si="163"/>
        <v>0</v>
      </c>
      <c r="BC369" s="69">
        <f t="shared" si="164"/>
        <v>0</v>
      </c>
      <c r="BD369" s="69">
        <f t="shared" si="165"/>
        <v>0</v>
      </c>
      <c r="BE369" s="69">
        <f t="shared" si="166"/>
        <v>0</v>
      </c>
      <c r="BF369" s="67">
        <f t="shared" si="167"/>
        <v>0</v>
      </c>
      <c r="BG369" s="69">
        <f t="shared" si="168"/>
        <v>1000</v>
      </c>
      <c r="BH369" s="67">
        <f t="shared" si="169"/>
        <v>0</v>
      </c>
      <c r="BI369" s="79">
        <f t="shared" si="170"/>
        <v>0</v>
      </c>
      <c r="BJ369" s="69">
        <f t="shared" si="171"/>
        <v>0</v>
      </c>
      <c r="BK369" s="69">
        <f t="shared" si="172"/>
        <v>0</v>
      </c>
      <c r="BL369" s="69">
        <f t="shared" si="173"/>
        <v>0</v>
      </c>
      <c r="BM369" s="69">
        <f t="shared" si="174"/>
        <v>0</v>
      </c>
      <c r="BN369" s="69">
        <f t="shared" si="175"/>
        <v>0</v>
      </c>
      <c r="BO369" s="69">
        <f t="shared" si="176"/>
        <v>0</v>
      </c>
      <c r="BP369" s="69">
        <f t="shared" si="177"/>
        <v>0</v>
      </c>
      <c r="BQ369" s="69">
        <f t="shared" si="178"/>
        <v>0</v>
      </c>
      <c r="BR369" s="69">
        <f t="shared" si="179"/>
        <v>0</v>
      </c>
      <c r="BS369" s="69">
        <f t="shared" si="180"/>
        <v>0</v>
      </c>
      <c r="BT369" s="69">
        <f t="shared" si="181"/>
        <v>0</v>
      </c>
      <c r="BU369" s="69">
        <f t="shared" si="182"/>
        <v>0</v>
      </c>
      <c r="BV369" s="69">
        <f t="shared" si="183"/>
        <v>0</v>
      </c>
      <c r="BW369" s="69">
        <f t="shared" si="184"/>
        <v>0</v>
      </c>
      <c r="BX369" s="69">
        <f t="shared" si="185"/>
        <v>0</v>
      </c>
      <c r="BY369" s="69">
        <f t="shared" si="186"/>
        <v>0</v>
      </c>
      <c r="BZ369" s="67">
        <f t="shared" si="187"/>
        <v>0</v>
      </c>
    </row>
    <row r="370" spans="2:78" x14ac:dyDescent="0.25">
      <c r="C370" s="261"/>
      <c r="D370" s="78">
        <v>0.52380952380952384</v>
      </c>
      <c r="E370" s="69">
        <v>0</v>
      </c>
      <c r="F370" s="69">
        <v>0</v>
      </c>
      <c r="G370" s="69">
        <v>0</v>
      </c>
      <c r="H370" s="69">
        <v>0</v>
      </c>
      <c r="I370" s="69">
        <v>0</v>
      </c>
      <c r="J370" s="69">
        <v>0</v>
      </c>
      <c r="K370" s="69">
        <v>0</v>
      </c>
      <c r="L370" s="69">
        <v>0</v>
      </c>
      <c r="M370" s="69">
        <v>5.78</v>
      </c>
      <c r="N370" s="69">
        <v>4.01</v>
      </c>
      <c r="O370" s="69">
        <v>4.71</v>
      </c>
      <c r="P370" s="69">
        <v>4.4000000000000004</v>
      </c>
      <c r="Q370" s="69">
        <v>3.54</v>
      </c>
      <c r="R370" s="69">
        <v>4.4000000000000004</v>
      </c>
      <c r="S370" s="69">
        <v>4.4000000000000004</v>
      </c>
      <c r="T370" s="69">
        <v>3.85</v>
      </c>
      <c r="U370" s="69">
        <v>6.44</v>
      </c>
      <c r="V370" s="67">
        <v>6.44</v>
      </c>
      <c r="W370" s="69" t="str">
        <f t="shared" si="149"/>
        <v/>
      </c>
      <c r="X370" s="69" t="str">
        <f t="shared" si="149"/>
        <v/>
      </c>
      <c r="Y370" s="69" t="str">
        <f t="shared" si="149"/>
        <v/>
      </c>
      <c r="Z370" s="69" t="str">
        <f t="shared" si="149"/>
        <v/>
      </c>
      <c r="AA370" s="69" t="str">
        <f t="shared" si="149"/>
        <v/>
      </c>
      <c r="AB370" s="69" t="str">
        <f t="shared" si="149"/>
        <v/>
      </c>
      <c r="AC370" s="69" t="str">
        <f t="shared" si="149"/>
        <v/>
      </c>
      <c r="AD370" s="69" t="str">
        <f t="shared" si="149"/>
        <v/>
      </c>
      <c r="AE370" s="69">
        <f t="shared" si="149"/>
        <v>5.78</v>
      </c>
      <c r="AF370" s="69">
        <f t="shared" si="149"/>
        <v>4.01</v>
      </c>
      <c r="AG370" s="69">
        <f t="shared" si="149"/>
        <v>4.71</v>
      </c>
      <c r="AH370" s="69">
        <f t="shared" si="149"/>
        <v>4.4000000000000004</v>
      </c>
      <c r="AI370" s="69">
        <f t="shared" si="149"/>
        <v>3.54</v>
      </c>
      <c r="AJ370" s="69">
        <f t="shared" si="149"/>
        <v>4.4000000000000004</v>
      </c>
      <c r="AK370" s="69">
        <f t="shared" si="149"/>
        <v>4.4000000000000004</v>
      </c>
      <c r="AL370" s="69">
        <f t="shared" si="149"/>
        <v>3.85</v>
      </c>
      <c r="AM370" s="69">
        <f t="shared" si="188"/>
        <v>6.44</v>
      </c>
      <c r="AN370" s="67">
        <f t="shared" si="188"/>
        <v>6.44</v>
      </c>
      <c r="AO370" s="69">
        <f t="shared" si="150"/>
        <v>0</v>
      </c>
      <c r="AP370" s="69">
        <f t="shared" si="151"/>
        <v>0</v>
      </c>
      <c r="AQ370" s="69">
        <f t="shared" si="152"/>
        <v>0</v>
      </c>
      <c r="AR370" s="69">
        <f t="shared" si="153"/>
        <v>0</v>
      </c>
      <c r="AS370" s="69">
        <f t="shared" si="154"/>
        <v>0</v>
      </c>
      <c r="AT370" s="69">
        <f t="shared" si="155"/>
        <v>0</v>
      </c>
      <c r="AU370" s="69">
        <f t="shared" si="156"/>
        <v>0</v>
      </c>
      <c r="AV370" s="69">
        <f t="shared" si="157"/>
        <v>0</v>
      </c>
      <c r="AW370" s="69">
        <f t="shared" si="158"/>
        <v>0</v>
      </c>
      <c r="AX370" s="69">
        <f t="shared" si="159"/>
        <v>0</v>
      </c>
      <c r="AY370" s="69">
        <f t="shared" si="160"/>
        <v>0</v>
      </c>
      <c r="AZ370" s="69">
        <f t="shared" si="161"/>
        <v>0</v>
      </c>
      <c r="BA370" s="69">
        <f t="shared" si="162"/>
        <v>0</v>
      </c>
      <c r="BB370" s="69">
        <f t="shared" si="163"/>
        <v>0</v>
      </c>
      <c r="BC370" s="69">
        <f t="shared" si="164"/>
        <v>0</v>
      </c>
      <c r="BD370" s="69">
        <f t="shared" si="165"/>
        <v>0</v>
      </c>
      <c r="BE370" s="69">
        <f t="shared" si="166"/>
        <v>0</v>
      </c>
      <c r="BF370" s="67">
        <f t="shared" si="167"/>
        <v>0</v>
      </c>
      <c r="BG370" s="69">
        <f t="shared" si="168"/>
        <v>1000</v>
      </c>
      <c r="BH370" s="67">
        <f t="shared" si="169"/>
        <v>0</v>
      </c>
      <c r="BI370" s="79">
        <f t="shared" si="170"/>
        <v>0</v>
      </c>
      <c r="BJ370" s="69">
        <f t="shared" si="171"/>
        <v>0</v>
      </c>
      <c r="BK370" s="69">
        <f t="shared" si="172"/>
        <v>0</v>
      </c>
      <c r="BL370" s="69">
        <f t="shared" si="173"/>
        <v>0</v>
      </c>
      <c r="BM370" s="69">
        <f t="shared" si="174"/>
        <v>0</v>
      </c>
      <c r="BN370" s="69">
        <f t="shared" si="175"/>
        <v>0</v>
      </c>
      <c r="BO370" s="69">
        <f t="shared" si="176"/>
        <v>0</v>
      </c>
      <c r="BP370" s="69">
        <f t="shared" si="177"/>
        <v>0</v>
      </c>
      <c r="BQ370" s="69">
        <f t="shared" si="178"/>
        <v>0</v>
      </c>
      <c r="BR370" s="69">
        <f t="shared" si="179"/>
        <v>0</v>
      </c>
      <c r="BS370" s="69">
        <f t="shared" si="180"/>
        <v>0</v>
      </c>
      <c r="BT370" s="69">
        <f t="shared" si="181"/>
        <v>0</v>
      </c>
      <c r="BU370" s="69">
        <f t="shared" si="182"/>
        <v>0</v>
      </c>
      <c r="BV370" s="69">
        <f t="shared" si="183"/>
        <v>0</v>
      </c>
      <c r="BW370" s="69">
        <f t="shared" si="184"/>
        <v>0</v>
      </c>
      <c r="BX370" s="69">
        <f t="shared" si="185"/>
        <v>0</v>
      </c>
      <c r="BY370" s="69">
        <f t="shared" si="186"/>
        <v>0</v>
      </c>
      <c r="BZ370" s="67">
        <f t="shared" si="187"/>
        <v>0</v>
      </c>
    </row>
    <row r="371" spans="2:78" x14ac:dyDescent="0.25">
      <c r="C371" s="261"/>
      <c r="D371" s="78">
        <v>0.52500000000000002</v>
      </c>
      <c r="E371" s="69">
        <v>0</v>
      </c>
      <c r="F371" s="69">
        <v>0</v>
      </c>
      <c r="G371" s="69">
        <v>0</v>
      </c>
      <c r="H371" s="69">
        <v>0</v>
      </c>
      <c r="I371" s="69">
        <v>0</v>
      </c>
      <c r="J371" s="69">
        <v>0</v>
      </c>
      <c r="K371" s="69">
        <v>0</v>
      </c>
      <c r="L371" s="69">
        <v>0</v>
      </c>
      <c r="M371" s="69">
        <v>5.78</v>
      </c>
      <c r="N371" s="69">
        <v>4.01</v>
      </c>
      <c r="O371" s="69">
        <v>4.71</v>
      </c>
      <c r="P371" s="69">
        <v>4.4000000000000004</v>
      </c>
      <c r="Q371" s="69">
        <v>3.54</v>
      </c>
      <c r="R371" s="69">
        <v>4.4000000000000004</v>
      </c>
      <c r="S371" s="69">
        <v>4.4000000000000004</v>
      </c>
      <c r="T371" s="69">
        <v>3.85</v>
      </c>
      <c r="U371" s="69">
        <v>6.44</v>
      </c>
      <c r="V371" s="67">
        <v>6.44</v>
      </c>
      <c r="W371" s="69" t="str">
        <f t="shared" si="149"/>
        <v/>
      </c>
      <c r="X371" s="69" t="str">
        <f t="shared" ref="X371:AL387" si="189">IF(F371=0,"",F371)</f>
        <v/>
      </c>
      <c r="Y371" s="69" t="str">
        <f t="shared" si="189"/>
        <v/>
      </c>
      <c r="Z371" s="69" t="str">
        <f t="shared" si="189"/>
        <v/>
      </c>
      <c r="AA371" s="69" t="str">
        <f t="shared" si="189"/>
        <v/>
      </c>
      <c r="AB371" s="69" t="str">
        <f t="shared" si="189"/>
        <v/>
      </c>
      <c r="AC371" s="69" t="str">
        <f t="shared" si="189"/>
        <v/>
      </c>
      <c r="AD371" s="69" t="str">
        <f t="shared" si="189"/>
        <v/>
      </c>
      <c r="AE371" s="69">
        <f t="shared" si="189"/>
        <v>5.78</v>
      </c>
      <c r="AF371" s="69">
        <f t="shared" si="189"/>
        <v>4.01</v>
      </c>
      <c r="AG371" s="69">
        <f t="shared" si="189"/>
        <v>4.71</v>
      </c>
      <c r="AH371" s="69">
        <f t="shared" si="189"/>
        <v>4.4000000000000004</v>
      </c>
      <c r="AI371" s="69">
        <f t="shared" si="189"/>
        <v>3.54</v>
      </c>
      <c r="AJ371" s="69">
        <f t="shared" si="189"/>
        <v>4.4000000000000004</v>
      </c>
      <c r="AK371" s="69">
        <f t="shared" si="189"/>
        <v>4.4000000000000004</v>
      </c>
      <c r="AL371" s="69">
        <f t="shared" si="189"/>
        <v>3.85</v>
      </c>
      <c r="AM371" s="69">
        <f t="shared" si="188"/>
        <v>6.44</v>
      </c>
      <c r="AN371" s="67">
        <f t="shared" si="188"/>
        <v>6.44</v>
      </c>
      <c r="AO371" s="69">
        <f t="shared" si="150"/>
        <v>0</v>
      </c>
      <c r="AP371" s="69">
        <f t="shared" si="151"/>
        <v>0</v>
      </c>
      <c r="AQ371" s="69">
        <f t="shared" si="152"/>
        <v>0</v>
      </c>
      <c r="AR371" s="69">
        <f t="shared" si="153"/>
        <v>0</v>
      </c>
      <c r="AS371" s="69">
        <f t="shared" si="154"/>
        <v>0</v>
      </c>
      <c r="AT371" s="69">
        <f t="shared" si="155"/>
        <v>0</v>
      </c>
      <c r="AU371" s="69">
        <f t="shared" si="156"/>
        <v>0</v>
      </c>
      <c r="AV371" s="69">
        <f t="shared" si="157"/>
        <v>0</v>
      </c>
      <c r="AW371" s="69">
        <f t="shared" si="158"/>
        <v>0</v>
      </c>
      <c r="AX371" s="69">
        <f t="shared" si="159"/>
        <v>0</v>
      </c>
      <c r="AY371" s="69">
        <f t="shared" si="160"/>
        <v>0</v>
      </c>
      <c r="AZ371" s="69">
        <f t="shared" si="161"/>
        <v>0</v>
      </c>
      <c r="BA371" s="69">
        <f t="shared" si="162"/>
        <v>0</v>
      </c>
      <c r="BB371" s="69">
        <f t="shared" si="163"/>
        <v>0</v>
      </c>
      <c r="BC371" s="69">
        <f t="shared" si="164"/>
        <v>0</v>
      </c>
      <c r="BD371" s="69">
        <f t="shared" si="165"/>
        <v>0</v>
      </c>
      <c r="BE371" s="69">
        <f t="shared" si="166"/>
        <v>0</v>
      </c>
      <c r="BF371" s="67">
        <f t="shared" si="167"/>
        <v>0</v>
      </c>
      <c r="BG371" s="69">
        <f t="shared" si="168"/>
        <v>1000</v>
      </c>
      <c r="BH371" s="67">
        <f t="shared" si="169"/>
        <v>0</v>
      </c>
      <c r="BI371" s="79">
        <f t="shared" si="170"/>
        <v>0</v>
      </c>
      <c r="BJ371" s="69">
        <f t="shared" si="171"/>
        <v>0</v>
      </c>
      <c r="BK371" s="69">
        <f t="shared" si="172"/>
        <v>0</v>
      </c>
      <c r="BL371" s="69">
        <f t="shared" si="173"/>
        <v>0</v>
      </c>
      <c r="BM371" s="69">
        <f t="shared" si="174"/>
        <v>0</v>
      </c>
      <c r="BN371" s="69">
        <f t="shared" si="175"/>
        <v>0</v>
      </c>
      <c r="BO371" s="69">
        <f t="shared" si="176"/>
        <v>0</v>
      </c>
      <c r="BP371" s="69">
        <f t="shared" si="177"/>
        <v>0</v>
      </c>
      <c r="BQ371" s="69">
        <f t="shared" si="178"/>
        <v>0</v>
      </c>
      <c r="BR371" s="69">
        <f t="shared" si="179"/>
        <v>0</v>
      </c>
      <c r="BS371" s="69">
        <f t="shared" si="180"/>
        <v>0</v>
      </c>
      <c r="BT371" s="69">
        <f t="shared" si="181"/>
        <v>0</v>
      </c>
      <c r="BU371" s="69">
        <f t="shared" si="182"/>
        <v>0</v>
      </c>
      <c r="BV371" s="69">
        <f t="shared" si="183"/>
        <v>0</v>
      </c>
      <c r="BW371" s="69">
        <f t="shared" si="184"/>
        <v>0</v>
      </c>
      <c r="BX371" s="69">
        <f t="shared" si="185"/>
        <v>0</v>
      </c>
      <c r="BY371" s="69">
        <f t="shared" si="186"/>
        <v>0</v>
      </c>
      <c r="BZ371" s="67">
        <f t="shared" si="187"/>
        <v>0</v>
      </c>
    </row>
    <row r="372" spans="2:78" x14ac:dyDescent="0.25">
      <c r="C372" s="261"/>
      <c r="D372" s="78">
        <v>0.53333333333333333</v>
      </c>
      <c r="E372" s="69">
        <v>0</v>
      </c>
      <c r="F372" s="69">
        <v>0</v>
      </c>
      <c r="G372" s="69">
        <v>0</v>
      </c>
      <c r="H372" s="69">
        <v>0</v>
      </c>
      <c r="I372" s="69">
        <v>0</v>
      </c>
      <c r="J372" s="69">
        <v>0</v>
      </c>
      <c r="K372" s="69">
        <v>0</v>
      </c>
      <c r="L372" s="69">
        <v>0</v>
      </c>
      <c r="M372" s="69">
        <v>5.78</v>
      </c>
      <c r="N372" s="69">
        <v>4.01</v>
      </c>
      <c r="O372" s="69">
        <v>4.71</v>
      </c>
      <c r="P372" s="69">
        <v>4.4000000000000004</v>
      </c>
      <c r="Q372" s="69">
        <v>3.54</v>
      </c>
      <c r="R372" s="69">
        <v>4.4000000000000004</v>
      </c>
      <c r="S372" s="69">
        <v>4.4000000000000004</v>
      </c>
      <c r="T372" s="69">
        <v>4.08</v>
      </c>
      <c r="U372" s="69">
        <v>6.44</v>
      </c>
      <c r="V372" s="67">
        <v>6.44</v>
      </c>
      <c r="W372" s="69" t="str">
        <f t="shared" ref="W372:AL402" si="190">IF(E372=0,"",E372)</f>
        <v/>
      </c>
      <c r="X372" s="69" t="str">
        <f t="shared" si="189"/>
        <v/>
      </c>
      <c r="Y372" s="69" t="str">
        <f t="shared" si="189"/>
        <v/>
      </c>
      <c r="Z372" s="69" t="str">
        <f t="shared" si="189"/>
        <v/>
      </c>
      <c r="AA372" s="69" t="str">
        <f t="shared" si="189"/>
        <v/>
      </c>
      <c r="AB372" s="69" t="str">
        <f t="shared" si="189"/>
        <v/>
      </c>
      <c r="AC372" s="69" t="str">
        <f t="shared" si="189"/>
        <v/>
      </c>
      <c r="AD372" s="69" t="str">
        <f t="shared" si="189"/>
        <v/>
      </c>
      <c r="AE372" s="69">
        <f t="shared" si="189"/>
        <v>5.78</v>
      </c>
      <c r="AF372" s="69">
        <f t="shared" si="189"/>
        <v>4.01</v>
      </c>
      <c r="AG372" s="69">
        <f t="shared" si="189"/>
        <v>4.71</v>
      </c>
      <c r="AH372" s="69">
        <f t="shared" si="189"/>
        <v>4.4000000000000004</v>
      </c>
      <c r="AI372" s="69">
        <f t="shared" si="189"/>
        <v>3.54</v>
      </c>
      <c r="AJ372" s="69">
        <f t="shared" si="189"/>
        <v>4.4000000000000004</v>
      </c>
      <c r="AK372" s="69">
        <f t="shared" si="189"/>
        <v>4.4000000000000004</v>
      </c>
      <c r="AL372" s="69">
        <f t="shared" si="189"/>
        <v>4.08</v>
      </c>
      <c r="AM372" s="69">
        <f t="shared" si="188"/>
        <v>6.44</v>
      </c>
      <c r="AN372" s="67">
        <f t="shared" si="188"/>
        <v>6.44</v>
      </c>
      <c r="AO372" s="69">
        <f t="shared" si="150"/>
        <v>0</v>
      </c>
      <c r="AP372" s="69">
        <f t="shared" si="151"/>
        <v>0</v>
      </c>
      <c r="AQ372" s="69">
        <f t="shared" si="152"/>
        <v>0</v>
      </c>
      <c r="AR372" s="69">
        <f t="shared" si="153"/>
        <v>0</v>
      </c>
      <c r="AS372" s="69">
        <f t="shared" si="154"/>
        <v>0</v>
      </c>
      <c r="AT372" s="69">
        <f t="shared" si="155"/>
        <v>0</v>
      </c>
      <c r="AU372" s="69">
        <f t="shared" si="156"/>
        <v>0</v>
      </c>
      <c r="AV372" s="69">
        <f t="shared" si="157"/>
        <v>0</v>
      </c>
      <c r="AW372" s="69">
        <f t="shared" si="158"/>
        <v>0</v>
      </c>
      <c r="AX372" s="69">
        <f t="shared" si="159"/>
        <v>0</v>
      </c>
      <c r="AY372" s="69">
        <f t="shared" si="160"/>
        <v>0</v>
      </c>
      <c r="AZ372" s="69">
        <f t="shared" si="161"/>
        <v>0</v>
      </c>
      <c r="BA372" s="69">
        <f t="shared" si="162"/>
        <v>0</v>
      </c>
      <c r="BB372" s="69">
        <f t="shared" si="163"/>
        <v>0</v>
      </c>
      <c r="BC372" s="69">
        <f t="shared" si="164"/>
        <v>0</v>
      </c>
      <c r="BD372" s="69">
        <f t="shared" si="165"/>
        <v>0</v>
      </c>
      <c r="BE372" s="69">
        <f t="shared" si="166"/>
        <v>0</v>
      </c>
      <c r="BF372" s="67">
        <f t="shared" si="167"/>
        <v>0</v>
      </c>
      <c r="BG372" s="69">
        <f t="shared" si="168"/>
        <v>1000</v>
      </c>
      <c r="BH372" s="67">
        <f t="shared" si="169"/>
        <v>0</v>
      </c>
      <c r="BI372" s="79">
        <f t="shared" si="170"/>
        <v>0</v>
      </c>
      <c r="BJ372" s="69">
        <f t="shared" si="171"/>
        <v>0</v>
      </c>
      <c r="BK372" s="69">
        <f t="shared" si="172"/>
        <v>0</v>
      </c>
      <c r="BL372" s="69">
        <f t="shared" si="173"/>
        <v>0</v>
      </c>
      <c r="BM372" s="69">
        <f t="shared" si="174"/>
        <v>0</v>
      </c>
      <c r="BN372" s="69">
        <f t="shared" si="175"/>
        <v>0</v>
      </c>
      <c r="BO372" s="69">
        <f t="shared" si="176"/>
        <v>0</v>
      </c>
      <c r="BP372" s="69">
        <f t="shared" si="177"/>
        <v>0</v>
      </c>
      <c r="BQ372" s="69">
        <f t="shared" si="178"/>
        <v>0</v>
      </c>
      <c r="BR372" s="69">
        <f t="shared" si="179"/>
        <v>0</v>
      </c>
      <c r="BS372" s="69">
        <f t="shared" si="180"/>
        <v>0</v>
      </c>
      <c r="BT372" s="69">
        <f t="shared" si="181"/>
        <v>0</v>
      </c>
      <c r="BU372" s="69">
        <f t="shared" si="182"/>
        <v>0</v>
      </c>
      <c r="BV372" s="69">
        <f t="shared" si="183"/>
        <v>0</v>
      </c>
      <c r="BW372" s="69">
        <f t="shared" si="184"/>
        <v>0</v>
      </c>
      <c r="BX372" s="69">
        <f t="shared" si="185"/>
        <v>0</v>
      </c>
      <c r="BY372" s="69">
        <f t="shared" si="186"/>
        <v>0</v>
      </c>
      <c r="BZ372" s="67">
        <f t="shared" si="187"/>
        <v>0</v>
      </c>
    </row>
    <row r="373" spans="2:78" x14ac:dyDescent="0.25">
      <c r="C373" s="261"/>
      <c r="D373" s="78">
        <v>0.5357142857142857</v>
      </c>
      <c r="E373" s="69">
        <v>0</v>
      </c>
      <c r="F373" s="69">
        <v>0</v>
      </c>
      <c r="G373" s="69">
        <v>0</v>
      </c>
      <c r="H373" s="69">
        <v>0</v>
      </c>
      <c r="I373" s="69">
        <v>0</v>
      </c>
      <c r="J373" s="69">
        <v>0</v>
      </c>
      <c r="K373" s="69">
        <v>0</v>
      </c>
      <c r="L373" s="69">
        <v>0</v>
      </c>
      <c r="M373" s="69">
        <v>5.78</v>
      </c>
      <c r="N373" s="69">
        <v>4.01</v>
      </c>
      <c r="O373" s="69">
        <v>4.71</v>
      </c>
      <c r="P373" s="69">
        <v>4.4000000000000004</v>
      </c>
      <c r="Q373" s="69">
        <v>3.54</v>
      </c>
      <c r="R373" s="69">
        <v>4.4000000000000004</v>
      </c>
      <c r="S373" s="69">
        <v>3.85</v>
      </c>
      <c r="T373" s="69">
        <v>4.08</v>
      </c>
      <c r="U373" s="69">
        <v>6.44</v>
      </c>
      <c r="V373" s="67">
        <v>6.44</v>
      </c>
      <c r="W373" s="69" t="str">
        <f t="shared" si="190"/>
        <v/>
      </c>
      <c r="X373" s="69" t="str">
        <f t="shared" si="189"/>
        <v/>
      </c>
      <c r="Y373" s="69" t="str">
        <f t="shared" si="189"/>
        <v/>
      </c>
      <c r="Z373" s="69" t="str">
        <f t="shared" si="189"/>
        <v/>
      </c>
      <c r="AA373" s="69" t="str">
        <f t="shared" si="189"/>
        <v/>
      </c>
      <c r="AB373" s="69" t="str">
        <f t="shared" si="189"/>
        <v/>
      </c>
      <c r="AC373" s="69" t="str">
        <f t="shared" si="189"/>
        <v/>
      </c>
      <c r="AD373" s="69" t="str">
        <f t="shared" si="189"/>
        <v/>
      </c>
      <c r="AE373" s="69">
        <f t="shared" si="189"/>
        <v>5.78</v>
      </c>
      <c r="AF373" s="69">
        <f t="shared" si="189"/>
        <v>4.01</v>
      </c>
      <c r="AG373" s="69">
        <f t="shared" si="189"/>
        <v>4.71</v>
      </c>
      <c r="AH373" s="69">
        <f t="shared" si="189"/>
        <v>4.4000000000000004</v>
      </c>
      <c r="AI373" s="69">
        <f t="shared" si="189"/>
        <v>3.54</v>
      </c>
      <c r="AJ373" s="69">
        <f t="shared" si="189"/>
        <v>4.4000000000000004</v>
      </c>
      <c r="AK373" s="69">
        <f t="shared" si="189"/>
        <v>3.85</v>
      </c>
      <c r="AL373" s="69">
        <f t="shared" si="189"/>
        <v>4.08</v>
      </c>
      <c r="AM373" s="69">
        <f t="shared" si="188"/>
        <v>6.44</v>
      </c>
      <c r="AN373" s="67">
        <f t="shared" si="188"/>
        <v>6.44</v>
      </c>
      <c r="AO373" s="69">
        <f t="shared" si="150"/>
        <v>0</v>
      </c>
      <c r="AP373" s="69">
        <f t="shared" si="151"/>
        <v>0</v>
      </c>
      <c r="AQ373" s="69">
        <f t="shared" si="152"/>
        <v>0</v>
      </c>
      <c r="AR373" s="69">
        <f t="shared" si="153"/>
        <v>0</v>
      </c>
      <c r="AS373" s="69">
        <f t="shared" si="154"/>
        <v>0</v>
      </c>
      <c r="AT373" s="69">
        <f t="shared" si="155"/>
        <v>0</v>
      </c>
      <c r="AU373" s="69">
        <f t="shared" si="156"/>
        <v>0</v>
      </c>
      <c r="AV373" s="69">
        <f t="shared" si="157"/>
        <v>0</v>
      </c>
      <c r="AW373" s="69">
        <f t="shared" si="158"/>
        <v>0</v>
      </c>
      <c r="AX373" s="69">
        <f t="shared" si="159"/>
        <v>0</v>
      </c>
      <c r="AY373" s="69">
        <f t="shared" si="160"/>
        <v>0</v>
      </c>
      <c r="AZ373" s="69">
        <f t="shared" si="161"/>
        <v>0</v>
      </c>
      <c r="BA373" s="69">
        <f t="shared" si="162"/>
        <v>0</v>
      </c>
      <c r="BB373" s="69">
        <f t="shared" si="163"/>
        <v>0</v>
      </c>
      <c r="BC373" s="69">
        <f t="shared" si="164"/>
        <v>0</v>
      </c>
      <c r="BD373" s="69">
        <f t="shared" si="165"/>
        <v>0</v>
      </c>
      <c r="BE373" s="69">
        <f t="shared" si="166"/>
        <v>0</v>
      </c>
      <c r="BF373" s="67">
        <f t="shared" si="167"/>
        <v>0</v>
      </c>
      <c r="BG373" s="69">
        <f t="shared" si="168"/>
        <v>1000</v>
      </c>
      <c r="BH373" s="67">
        <f t="shared" si="169"/>
        <v>0</v>
      </c>
      <c r="BI373" s="79">
        <f t="shared" si="170"/>
        <v>0</v>
      </c>
      <c r="BJ373" s="69">
        <f t="shared" si="171"/>
        <v>0</v>
      </c>
      <c r="BK373" s="69">
        <f t="shared" si="172"/>
        <v>0</v>
      </c>
      <c r="BL373" s="69">
        <f t="shared" si="173"/>
        <v>0</v>
      </c>
      <c r="BM373" s="69">
        <f t="shared" si="174"/>
        <v>0</v>
      </c>
      <c r="BN373" s="69">
        <f t="shared" si="175"/>
        <v>0</v>
      </c>
      <c r="BO373" s="69">
        <f t="shared" si="176"/>
        <v>0</v>
      </c>
      <c r="BP373" s="69">
        <f t="shared" si="177"/>
        <v>0</v>
      </c>
      <c r="BQ373" s="69">
        <f t="shared" si="178"/>
        <v>0</v>
      </c>
      <c r="BR373" s="69">
        <f t="shared" si="179"/>
        <v>0</v>
      </c>
      <c r="BS373" s="69">
        <f t="shared" si="180"/>
        <v>0</v>
      </c>
      <c r="BT373" s="69">
        <f t="shared" si="181"/>
        <v>0</v>
      </c>
      <c r="BU373" s="69">
        <f t="shared" si="182"/>
        <v>0</v>
      </c>
      <c r="BV373" s="69">
        <f t="shared" si="183"/>
        <v>0</v>
      </c>
      <c r="BW373" s="69">
        <f t="shared" si="184"/>
        <v>0</v>
      </c>
      <c r="BX373" s="69">
        <f t="shared" si="185"/>
        <v>0</v>
      </c>
      <c r="BY373" s="69">
        <f t="shared" si="186"/>
        <v>0</v>
      </c>
      <c r="BZ373" s="67">
        <f t="shared" si="187"/>
        <v>0</v>
      </c>
    </row>
    <row r="374" spans="2:78" x14ac:dyDescent="0.25">
      <c r="C374" s="261"/>
      <c r="D374" s="78">
        <v>0.54545454545454541</v>
      </c>
      <c r="E374" s="69">
        <v>0</v>
      </c>
      <c r="F374" s="69">
        <v>0</v>
      </c>
      <c r="G374" s="69">
        <v>0</v>
      </c>
      <c r="H374" s="69">
        <v>0</v>
      </c>
      <c r="I374" s="69">
        <v>0</v>
      </c>
      <c r="J374" s="69">
        <v>0</v>
      </c>
      <c r="K374" s="69">
        <v>0</v>
      </c>
      <c r="L374" s="69">
        <v>0</v>
      </c>
      <c r="M374" s="69">
        <v>5.78</v>
      </c>
      <c r="N374" s="69">
        <v>4.71</v>
      </c>
      <c r="O374" s="69">
        <v>5.03</v>
      </c>
      <c r="P374" s="69">
        <v>4.4000000000000004</v>
      </c>
      <c r="Q374" s="69">
        <v>3.54</v>
      </c>
      <c r="R374" s="69">
        <v>4.4000000000000004</v>
      </c>
      <c r="S374" s="69">
        <v>3.85</v>
      </c>
      <c r="T374" s="69">
        <v>4.08</v>
      </c>
      <c r="U374" s="69">
        <v>6.44</v>
      </c>
      <c r="V374" s="67">
        <v>6.44</v>
      </c>
      <c r="W374" s="69" t="str">
        <f t="shared" si="190"/>
        <v/>
      </c>
      <c r="X374" s="69" t="str">
        <f t="shared" si="189"/>
        <v/>
      </c>
      <c r="Y374" s="69" t="str">
        <f t="shared" si="189"/>
        <v/>
      </c>
      <c r="Z374" s="69" t="str">
        <f t="shared" si="189"/>
        <v/>
      </c>
      <c r="AA374" s="69" t="str">
        <f t="shared" si="189"/>
        <v/>
      </c>
      <c r="AB374" s="69" t="str">
        <f t="shared" si="189"/>
        <v/>
      </c>
      <c r="AC374" s="69" t="str">
        <f t="shared" si="189"/>
        <v/>
      </c>
      <c r="AD374" s="69" t="str">
        <f t="shared" si="189"/>
        <v/>
      </c>
      <c r="AE374" s="69">
        <f t="shared" si="189"/>
        <v>5.78</v>
      </c>
      <c r="AF374" s="69">
        <f t="shared" si="189"/>
        <v>4.71</v>
      </c>
      <c r="AG374" s="69">
        <f t="shared" si="189"/>
        <v>5.03</v>
      </c>
      <c r="AH374" s="69">
        <f t="shared" si="189"/>
        <v>4.4000000000000004</v>
      </c>
      <c r="AI374" s="69">
        <f t="shared" si="189"/>
        <v>3.54</v>
      </c>
      <c r="AJ374" s="69">
        <f t="shared" si="189"/>
        <v>4.4000000000000004</v>
      </c>
      <c r="AK374" s="69">
        <f t="shared" si="189"/>
        <v>3.85</v>
      </c>
      <c r="AL374" s="69">
        <f t="shared" si="189"/>
        <v>4.08</v>
      </c>
      <c r="AM374" s="69">
        <f t="shared" si="188"/>
        <v>6.44</v>
      </c>
      <c r="AN374" s="67">
        <f t="shared" si="188"/>
        <v>6.44</v>
      </c>
      <c r="AO374" s="69">
        <f t="shared" si="150"/>
        <v>0</v>
      </c>
      <c r="AP374" s="69">
        <f t="shared" si="151"/>
        <v>0</v>
      </c>
      <c r="AQ374" s="69">
        <f t="shared" si="152"/>
        <v>0</v>
      </c>
      <c r="AR374" s="69">
        <f t="shared" si="153"/>
        <v>0</v>
      </c>
      <c r="AS374" s="69">
        <f t="shared" si="154"/>
        <v>0</v>
      </c>
      <c r="AT374" s="69">
        <f t="shared" si="155"/>
        <v>0</v>
      </c>
      <c r="AU374" s="69">
        <f t="shared" si="156"/>
        <v>0</v>
      </c>
      <c r="AV374" s="69">
        <f t="shared" si="157"/>
        <v>0</v>
      </c>
      <c r="AW374" s="69">
        <f t="shared" si="158"/>
        <v>0</v>
      </c>
      <c r="AX374" s="69">
        <f t="shared" si="159"/>
        <v>0</v>
      </c>
      <c r="AY374" s="69">
        <f t="shared" si="160"/>
        <v>0</v>
      </c>
      <c r="AZ374" s="69">
        <f t="shared" si="161"/>
        <v>0</v>
      </c>
      <c r="BA374" s="69">
        <f t="shared" si="162"/>
        <v>0</v>
      </c>
      <c r="BB374" s="69">
        <f t="shared" si="163"/>
        <v>0</v>
      </c>
      <c r="BC374" s="69">
        <f t="shared" si="164"/>
        <v>0</v>
      </c>
      <c r="BD374" s="69">
        <f t="shared" si="165"/>
        <v>0</v>
      </c>
      <c r="BE374" s="69">
        <f t="shared" si="166"/>
        <v>0</v>
      </c>
      <c r="BF374" s="67">
        <f t="shared" si="167"/>
        <v>0</v>
      </c>
      <c r="BG374" s="69">
        <f t="shared" si="168"/>
        <v>1000</v>
      </c>
      <c r="BH374" s="67">
        <f t="shared" si="169"/>
        <v>0</v>
      </c>
      <c r="BI374" s="79">
        <f t="shared" si="170"/>
        <v>0</v>
      </c>
      <c r="BJ374" s="69">
        <f t="shared" si="171"/>
        <v>0</v>
      </c>
      <c r="BK374" s="69">
        <f t="shared" si="172"/>
        <v>0</v>
      </c>
      <c r="BL374" s="69">
        <f t="shared" si="173"/>
        <v>0</v>
      </c>
      <c r="BM374" s="69">
        <f t="shared" si="174"/>
        <v>0</v>
      </c>
      <c r="BN374" s="69">
        <f t="shared" si="175"/>
        <v>0</v>
      </c>
      <c r="BO374" s="69">
        <f t="shared" si="176"/>
        <v>0</v>
      </c>
      <c r="BP374" s="69">
        <f t="shared" si="177"/>
        <v>0</v>
      </c>
      <c r="BQ374" s="69">
        <f t="shared" si="178"/>
        <v>0</v>
      </c>
      <c r="BR374" s="69">
        <f t="shared" si="179"/>
        <v>0</v>
      </c>
      <c r="BS374" s="69">
        <f t="shared" si="180"/>
        <v>0</v>
      </c>
      <c r="BT374" s="69">
        <f t="shared" si="181"/>
        <v>0</v>
      </c>
      <c r="BU374" s="69">
        <f t="shared" si="182"/>
        <v>0</v>
      </c>
      <c r="BV374" s="69">
        <f t="shared" si="183"/>
        <v>0</v>
      </c>
      <c r="BW374" s="69">
        <f t="shared" si="184"/>
        <v>0</v>
      </c>
      <c r="BX374" s="69">
        <f t="shared" si="185"/>
        <v>0</v>
      </c>
      <c r="BY374" s="69">
        <f t="shared" si="186"/>
        <v>0</v>
      </c>
      <c r="BZ374" s="67">
        <f t="shared" si="187"/>
        <v>0</v>
      </c>
    </row>
    <row r="375" spans="2:78" x14ac:dyDescent="0.25">
      <c r="C375" s="261"/>
      <c r="D375" s="78">
        <v>0.55000000000000004</v>
      </c>
      <c r="E375" s="69">
        <v>0</v>
      </c>
      <c r="F375" s="69">
        <v>0</v>
      </c>
      <c r="G375" s="69">
        <v>0</v>
      </c>
      <c r="H375" s="69">
        <v>0</v>
      </c>
      <c r="I375" s="69">
        <v>0</v>
      </c>
      <c r="J375" s="69">
        <v>0</v>
      </c>
      <c r="K375" s="69">
        <v>0</v>
      </c>
      <c r="L375" s="69">
        <v>0</v>
      </c>
      <c r="M375" s="69">
        <v>5.78</v>
      </c>
      <c r="N375" s="69">
        <v>4.71</v>
      </c>
      <c r="O375" s="69">
        <v>5.03</v>
      </c>
      <c r="P375" s="69">
        <v>4.4000000000000004</v>
      </c>
      <c r="Q375" s="69">
        <v>3.54</v>
      </c>
      <c r="R375" s="69">
        <v>4.4000000000000004</v>
      </c>
      <c r="S375" s="69">
        <v>3.85</v>
      </c>
      <c r="T375" s="69">
        <v>4.08</v>
      </c>
      <c r="U375" s="69">
        <v>6.44</v>
      </c>
      <c r="V375" s="67">
        <v>6.44</v>
      </c>
      <c r="W375" s="69" t="str">
        <f t="shared" si="190"/>
        <v/>
      </c>
      <c r="X375" s="69" t="str">
        <f t="shared" si="189"/>
        <v/>
      </c>
      <c r="Y375" s="69" t="str">
        <f t="shared" si="189"/>
        <v/>
      </c>
      <c r="Z375" s="69" t="str">
        <f t="shared" si="189"/>
        <v/>
      </c>
      <c r="AA375" s="69" t="str">
        <f t="shared" si="189"/>
        <v/>
      </c>
      <c r="AB375" s="69" t="str">
        <f t="shared" si="189"/>
        <v/>
      </c>
      <c r="AC375" s="69" t="str">
        <f t="shared" si="189"/>
        <v/>
      </c>
      <c r="AD375" s="69" t="str">
        <f t="shared" si="189"/>
        <v/>
      </c>
      <c r="AE375" s="69">
        <f t="shared" si="189"/>
        <v>5.78</v>
      </c>
      <c r="AF375" s="69">
        <f t="shared" si="189"/>
        <v>4.71</v>
      </c>
      <c r="AG375" s="69">
        <f t="shared" si="189"/>
        <v>5.03</v>
      </c>
      <c r="AH375" s="69">
        <f t="shared" si="189"/>
        <v>4.4000000000000004</v>
      </c>
      <c r="AI375" s="69">
        <f t="shared" si="189"/>
        <v>3.54</v>
      </c>
      <c r="AJ375" s="69">
        <f t="shared" si="189"/>
        <v>4.4000000000000004</v>
      </c>
      <c r="AK375" s="69">
        <f t="shared" si="189"/>
        <v>3.85</v>
      </c>
      <c r="AL375" s="69">
        <f t="shared" si="189"/>
        <v>4.08</v>
      </c>
      <c r="AM375" s="69">
        <f t="shared" si="188"/>
        <v>6.44</v>
      </c>
      <c r="AN375" s="67">
        <f t="shared" si="188"/>
        <v>6.44</v>
      </c>
      <c r="AO375" s="69">
        <f t="shared" si="150"/>
        <v>0</v>
      </c>
      <c r="AP375" s="69">
        <f t="shared" si="151"/>
        <v>0</v>
      </c>
      <c r="AQ375" s="69">
        <f t="shared" si="152"/>
        <v>0</v>
      </c>
      <c r="AR375" s="69">
        <f t="shared" si="153"/>
        <v>0</v>
      </c>
      <c r="AS375" s="69">
        <f t="shared" si="154"/>
        <v>0</v>
      </c>
      <c r="AT375" s="69">
        <f t="shared" si="155"/>
        <v>0</v>
      </c>
      <c r="AU375" s="69">
        <f t="shared" si="156"/>
        <v>0</v>
      </c>
      <c r="AV375" s="69">
        <f t="shared" si="157"/>
        <v>0</v>
      </c>
      <c r="AW375" s="69">
        <f t="shared" si="158"/>
        <v>0</v>
      </c>
      <c r="AX375" s="69">
        <f t="shared" si="159"/>
        <v>0</v>
      </c>
      <c r="AY375" s="69">
        <f t="shared" si="160"/>
        <v>0</v>
      </c>
      <c r="AZ375" s="69">
        <f t="shared" si="161"/>
        <v>0</v>
      </c>
      <c r="BA375" s="69">
        <f t="shared" si="162"/>
        <v>0</v>
      </c>
      <c r="BB375" s="69">
        <f t="shared" si="163"/>
        <v>0</v>
      </c>
      <c r="BC375" s="69">
        <f t="shared" si="164"/>
        <v>0</v>
      </c>
      <c r="BD375" s="69">
        <f t="shared" si="165"/>
        <v>0</v>
      </c>
      <c r="BE375" s="69">
        <f t="shared" si="166"/>
        <v>0</v>
      </c>
      <c r="BF375" s="67">
        <f t="shared" si="167"/>
        <v>0</v>
      </c>
      <c r="BG375" s="69">
        <f t="shared" si="168"/>
        <v>1000</v>
      </c>
      <c r="BH375" s="67">
        <f t="shared" si="169"/>
        <v>0</v>
      </c>
      <c r="BI375" s="79">
        <f t="shared" si="170"/>
        <v>0</v>
      </c>
      <c r="BJ375" s="69">
        <f t="shared" si="171"/>
        <v>0</v>
      </c>
      <c r="BK375" s="69">
        <f t="shared" si="172"/>
        <v>0</v>
      </c>
      <c r="BL375" s="69">
        <f t="shared" si="173"/>
        <v>0</v>
      </c>
      <c r="BM375" s="69">
        <f t="shared" si="174"/>
        <v>0</v>
      </c>
      <c r="BN375" s="69">
        <f t="shared" si="175"/>
        <v>0</v>
      </c>
      <c r="BO375" s="69">
        <f t="shared" si="176"/>
        <v>0</v>
      </c>
      <c r="BP375" s="69">
        <f t="shared" si="177"/>
        <v>0</v>
      </c>
      <c r="BQ375" s="69">
        <f t="shared" si="178"/>
        <v>0</v>
      </c>
      <c r="BR375" s="69">
        <f t="shared" si="179"/>
        <v>0</v>
      </c>
      <c r="BS375" s="69">
        <f t="shared" si="180"/>
        <v>0</v>
      </c>
      <c r="BT375" s="69">
        <f t="shared" si="181"/>
        <v>0</v>
      </c>
      <c r="BU375" s="69">
        <f t="shared" si="182"/>
        <v>0</v>
      </c>
      <c r="BV375" s="69">
        <f t="shared" si="183"/>
        <v>0</v>
      </c>
      <c r="BW375" s="69">
        <f t="shared" si="184"/>
        <v>0</v>
      </c>
      <c r="BX375" s="69">
        <f t="shared" si="185"/>
        <v>0</v>
      </c>
      <c r="BY375" s="69">
        <f t="shared" si="186"/>
        <v>0</v>
      </c>
      <c r="BZ375" s="67">
        <f t="shared" si="187"/>
        <v>0</v>
      </c>
    </row>
    <row r="376" spans="2:78" x14ac:dyDescent="0.25">
      <c r="C376" s="261"/>
      <c r="D376" s="78">
        <v>0.55555555555555558</v>
      </c>
      <c r="E376" s="69">
        <v>0</v>
      </c>
      <c r="F376" s="69">
        <v>0</v>
      </c>
      <c r="G376" s="69">
        <v>0</v>
      </c>
      <c r="H376" s="69">
        <v>0</v>
      </c>
      <c r="I376" s="69">
        <v>0</v>
      </c>
      <c r="J376" s="69">
        <v>0</v>
      </c>
      <c r="K376" s="69">
        <v>0</v>
      </c>
      <c r="L376" s="69">
        <v>0</v>
      </c>
      <c r="M376" s="69">
        <v>5.78</v>
      </c>
      <c r="N376" s="69">
        <v>4.71</v>
      </c>
      <c r="O376" s="69">
        <v>5.03</v>
      </c>
      <c r="P376" s="69">
        <v>4.4000000000000004</v>
      </c>
      <c r="Q376" s="69">
        <v>3.54</v>
      </c>
      <c r="R376" s="69">
        <v>4.4000000000000004</v>
      </c>
      <c r="S376" s="69">
        <v>3.85</v>
      </c>
      <c r="T376" s="69">
        <v>4.08</v>
      </c>
      <c r="U376" s="69">
        <v>6.44</v>
      </c>
      <c r="V376" s="67">
        <v>6.44</v>
      </c>
      <c r="W376" s="69" t="str">
        <f t="shared" si="190"/>
        <v/>
      </c>
      <c r="X376" s="69" t="str">
        <f t="shared" si="189"/>
        <v/>
      </c>
      <c r="Y376" s="69" t="str">
        <f t="shared" si="189"/>
        <v/>
      </c>
      <c r="Z376" s="69" t="str">
        <f t="shared" si="189"/>
        <v/>
      </c>
      <c r="AA376" s="69" t="str">
        <f t="shared" si="189"/>
        <v/>
      </c>
      <c r="AB376" s="69" t="str">
        <f t="shared" si="189"/>
        <v/>
      </c>
      <c r="AC376" s="69" t="str">
        <f t="shared" si="189"/>
        <v/>
      </c>
      <c r="AD376" s="69" t="str">
        <f t="shared" si="189"/>
        <v/>
      </c>
      <c r="AE376" s="69">
        <f t="shared" si="189"/>
        <v>5.78</v>
      </c>
      <c r="AF376" s="69">
        <f t="shared" si="189"/>
        <v>4.71</v>
      </c>
      <c r="AG376" s="69">
        <f t="shared" si="189"/>
        <v>5.03</v>
      </c>
      <c r="AH376" s="69">
        <f t="shared" si="189"/>
        <v>4.4000000000000004</v>
      </c>
      <c r="AI376" s="69">
        <f t="shared" si="189"/>
        <v>3.54</v>
      </c>
      <c r="AJ376" s="69">
        <f t="shared" si="189"/>
        <v>4.4000000000000004</v>
      </c>
      <c r="AK376" s="69">
        <f t="shared" si="189"/>
        <v>3.85</v>
      </c>
      <c r="AL376" s="69">
        <f t="shared" si="189"/>
        <v>4.08</v>
      </c>
      <c r="AM376" s="69">
        <f t="shared" si="188"/>
        <v>6.44</v>
      </c>
      <c r="AN376" s="67">
        <f t="shared" si="188"/>
        <v>6.44</v>
      </c>
      <c r="AO376" s="69">
        <f t="shared" si="150"/>
        <v>0</v>
      </c>
      <c r="AP376" s="69">
        <f t="shared" si="151"/>
        <v>0</v>
      </c>
      <c r="AQ376" s="69">
        <f t="shared" si="152"/>
        <v>0</v>
      </c>
      <c r="AR376" s="69">
        <f t="shared" si="153"/>
        <v>0</v>
      </c>
      <c r="AS376" s="69">
        <f t="shared" si="154"/>
        <v>0</v>
      </c>
      <c r="AT376" s="69">
        <f t="shared" si="155"/>
        <v>0</v>
      </c>
      <c r="AU376" s="69">
        <f t="shared" si="156"/>
        <v>0</v>
      </c>
      <c r="AV376" s="69">
        <f t="shared" si="157"/>
        <v>0</v>
      </c>
      <c r="AW376" s="69">
        <f t="shared" si="158"/>
        <v>0</v>
      </c>
      <c r="AX376" s="69">
        <f t="shared" si="159"/>
        <v>0</v>
      </c>
      <c r="AY376" s="69">
        <f t="shared" si="160"/>
        <v>0</v>
      </c>
      <c r="AZ376" s="69">
        <f t="shared" si="161"/>
        <v>0</v>
      </c>
      <c r="BA376" s="69">
        <f t="shared" si="162"/>
        <v>0</v>
      </c>
      <c r="BB376" s="69">
        <f t="shared" si="163"/>
        <v>0</v>
      </c>
      <c r="BC376" s="69">
        <f t="shared" si="164"/>
        <v>0</v>
      </c>
      <c r="BD376" s="69">
        <f t="shared" si="165"/>
        <v>0</v>
      </c>
      <c r="BE376" s="69">
        <f t="shared" si="166"/>
        <v>0</v>
      </c>
      <c r="BF376" s="67">
        <f t="shared" si="167"/>
        <v>0</v>
      </c>
      <c r="BG376" s="69">
        <f t="shared" si="168"/>
        <v>1000</v>
      </c>
      <c r="BH376" s="67">
        <f t="shared" si="169"/>
        <v>0</v>
      </c>
      <c r="BI376" s="79">
        <f t="shared" si="170"/>
        <v>0</v>
      </c>
      <c r="BJ376" s="69">
        <f t="shared" si="171"/>
        <v>0</v>
      </c>
      <c r="BK376" s="69">
        <f t="shared" si="172"/>
        <v>0</v>
      </c>
      <c r="BL376" s="69">
        <f t="shared" si="173"/>
        <v>0</v>
      </c>
      <c r="BM376" s="69">
        <f t="shared" si="174"/>
        <v>0</v>
      </c>
      <c r="BN376" s="69">
        <f t="shared" si="175"/>
        <v>0</v>
      </c>
      <c r="BO376" s="69">
        <f t="shared" si="176"/>
        <v>0</v>
      </c>
      <c r="BP376" s="69">
        <f t="shared" si="177"/>
        <v>0</v>
      </c>
      <c r="BQ376" s="69">
        <f t="shared" si="178"/>
        <v>0</v>
      </c>
      <c r="BR376" s="69">
        <f t="shared" si="179"/>
        <v>0</v>
      </c>
      <c r="BS376" s="69">
        <f t="shared" si="180"/>
        <v>0</v>
      </c>
      <c r="BT376" s="69">
        <f t="shared" si="181"/>
        <v>0</v>
      </c>
      <c r="BU376" s="69">
        <f t="shared" si="182"/>
        <v>0</v>
      </c>
      <c r="BV376" s="69">
        <f t="shared" si="183"/>
        <v>0</v>
      </c>
      <c r="BW376" s="69">
        <f t="shared" si="184"/>
        <v>0</v>
      </c>
      <c r="BX376" s="69">
        <f t="shared" si="185"/>
        <v>0</v>
      </c>
      <c r="BY376" s="69">
        <f t="shared" si="186"/>
        <v>0</v>
      </c>
      <c r="BZ376" s="67">
        <f t="shared" si="187"/>
        <v>0</v>
      </c>
    </row>
    <row r="377" spans="2:78" x14ac:dyDescent="0.25">
      <c r="C377" s="261"/>
      <c r="D377" s="78">
        <v>0.5625</v>
      </c>
      <c r="E377" s="69">
        <v>0</v>
      </c>
      <c r="F377" s="69">
        <v>0</v>
      </c>
      <c r="G377" s="69">
        <v>0</v>
      </c>
      <c r="H377" s="69">
        <v>0</v>
      </c>
      <c r="I377" s="69">
        <v>0</v>
      </c>
      <c r="J377" s="69">
        <v>0</v>
      </c>
      <c r="K377" s="69">
        <v>0</v>
      </c>
      <c r="L377" s="69">
        <v>5.78</v>
      </c>
      <c r="M377" s="69">
        <v>3.77</v>
      </c>
      <c r="N377" s="69">
        <v>4.71</v>
      </c>
      <c r="O377" s="69">
        <v>3.42</v>
      </c>
      <c r="P377" s="69">
        <v>4.4000000000000004</v>
      </c>
      <c r="Q377" s="69">
        <v>3.54</v>
      </c>
      <c r="R377" s="69">
        <v>3.85</v>
      </c>
      <c r="S377" s="69">
        <v>3.85</v>
      </c>
      <c r="T377" s="69">
        <v>4.08</v>
      </c>
      <c r="U377" s="69">
        <v>6.44</v>
      </c>
      <c r="V377" s="67">
        <v>6.44</v>
      </c>
      <c r="W377" s="69" t="str">
        <f t="shared" si="190"/>
        <v/>
      </c>
      <c r="X377" s="69" t="str">
        <f t="shared" si="189"/>
        <v/>
      </c>
      <c r="Y377" s="69" t="str">
        <f t="shared" si="189"/>
        <v/>
      </c>
      <c r="Z377" s="69" t="str">
        <f t="shared" si="189"/>
        <v/>
      </c>
      <c r="AA377" s="69" t="str">
        <f t="shared" si="189"/>
        <v/>
      </c>
      <c r="AB377" s="69" t="str">
        <f t="shared" si="189"/>
        <v/>
      </c>
      <c r="AC377" s="69" t="str">
        <f t="shared" si="189"/>
        <v/>
      </c>
      <c r="AD377" s="69">
        <f t="shared" si="189"/>
        <v>5.78</v>
      </c>
      <c r="AE377" s="69">
        <f t="shared" si="189"/>
        <v>3.77</v>
      </c>
      <c r="AF377" s="69">
        <f t="shared" si="189"/>
        <v>4.71</v>
      </c>
      <c r="AG377" s="69">
        <f t="shared" si="189"/>
        <v>3.42</v>
      </c>
      <c r="AH377" s="69">
        <f t="shared" si="189"/>
        <v>4.4000000000000004</v>
      </c>
      <c r="AI377" s="69">
        <f t="shared" si="189"/>
        <v>3.54</v>
      </c>
      <c r="AJ377" s="69">
        <f t="shared" si="189"/>
        <v>3.85</v>
      </c>
      <c r="AK377" s="69">
        <f t="shared" si="189"/>
        <v>3.85</v>
      </c>
      <c r="AL377" s="69">
        <f t="shared" si="189"/>
        <v>4.08</v>
      </c>
      <c r="AM377" s="69">
        <f t="shared" si="188"/>
        <v>6.44</v>
      </c>
      <c r="AN377" s="67">
        <f t="shared" si="188"/>
        <v>6.44</v>
      </c>
      <c r="AO377" s="69">
        <f t="shared" si="150"/>
        <v>0</v>
      </c>
      <c r="AP377" s="69">
        <f t="shared" si="151"/>
        <v>0</v>
      </c>
      <c r="AQ377" s="69">
        <f t="shared" si="152"/>
        <v>0</v>
      </c>
      <c r="AR377" s="69">
        <f t="shared" si="153"/>
        <v>0</v>
      </c>
      <c r="AS377" s="69">
        <f t="shared" si="154"/>
        <v>0</v>
      </c>
      <c r="AT377" s="69">
        <f t="shared" si="155"/>
        <v>0</v>
      </c>
      <c r="AU377" s="69">
        <f t="shared" si="156"/>
        <v>0</v>
      </c>
      <c r="AV377" s="69">
        <f t="shared" si="157"/>
        <v>0</v>
      </c>
      <c r="AW377" s="69">
        <f t="shared" si="158"/>
        <v>0</v>
      </c>
      <c r="AX377" s="69">
        <f t="shared" si="159"/>
        <v>0</v>
      </c>
      <c r="AY377" s="69">
        <f t="shared" si="160"/>
        <v>0.5625</v>
      </c>
      <c r="AZ377" s="69">
        <f t="shared" si="161"/>
        <v>0</v>
      </c>
      <c r="BA377" s="69">
        <f t="shared" si="162"/>
        <v>0</v>
      </c>
      <c r="BB377" s="69">
        <f t="shared" si="163"/>
        <v>0</v>
      </c>
      <c r="BC377" s="69">
        <f t="shared" si="164"/>
        <v>0</v>
      </c>
      <c r="BD377" s="69">
        <f t="shared" si="165"/>
        <v>0</v>
      </c>
      <c r="BE377" s="69">
        <f t="shared" si="166"/>
        <v>0</v>
      </c>
      <c r="BF377" s="67">
        <f t="shared" si="167"/>
        <v>0</v>
      </c>
      <c r="BG377" s="69">
        <f t="shared" si="168"/>
        <v>0.4375</v>
      </c>
      <c r="BH377" s="67">
        <f t="shared" si="169"/>
        <v>0</v>
      </c>
      <c r="BI377" s="79">
        <f t="shared" si="170"/>
        <v>0</v>
      </c>
      <c r="BJ377" s="69">
        <f t="shared" si="171"/>
        <v>0</v>
      </c>
      <c r="BK377" s="69">
        <f t="shared" si="172"/>
        <v>0</v>
      </c>
      <c r="BL377" s="69">
        <f t="shared" si="173"/>
        <v>0</v>
      </c>
      <c r="BM377" s="69">
        <f t="shared" si="174"/>
        <v>0</v>
      </c>
      <c r="BN377" s="69">
        <f t="shared" si="175"/>
        <v>0</v>
      </c>
      <c r="BO377" s="69">
        <f t="shared" si="176"/>
        <v>0</v>
      </c>
      <c r="BP377" s="69">
        <f t="shared" si="177"/>
        <v>0</v>
      </c>
      <c r="BQ377" s="69">
        <f t="shared" si="178"/>
        <v>0</v>
      </c>
      <c r="BR377" s="69">
        <f t="shared" si="179"/>
        <v>0</v>
      </c>
      <c r="BS377" s="69">
        <f t="shared" si="180"/>
        <v>0</v>
      </c>
      <c r="BT377" s="69">
        <f t="shared" si="181"/>
        <v>0</v>
      </c>
      <c r="BU377" s="69">
        <f t="shared" si="182"/>
        <v>0</v>
      </c>
      <c r="BV377" s="69">
        <f t="shared" si="183"/>
        <v>0</v>
      </c>
      <c r="BW377" s="69">
        <f t="shared" si="184"/>
        <v>0</v>
      </c>
      <c r="BX377" s="69">
        <f t="shared" si="185"/>
        <v>0</v>
      </c>
      <c r="BY377" s="69">
        <f t="shared" si="186"/>
        <v>0</v>
      </c>
      <c r="BZ377" s="67">
        <f t="shared" si="187"/>
        <v>0</v>
      </c>
    </row>
    <row r="378" spans="2:78" x14ac:dyDescent="0.25">
      <c r="C378" s="261"/>
      <c r="D378" s="78">
        <v>0.5714285714285714</v>
      </c>
      <c r="E378" s="69">
        <v>0</v>
      </c>
      <c r="F378" s="69">
        <v>0</v>
      </c>
      <c r="G378" s="69">
        <v>0</v>
      </c>
      <c r="H378" s="69">
        <v>0</v>
      </c>
      <c r="I378" s="69">
        <v>0</v>
      </c>
      <c r="J378" s="69">
        <v>0</v>
      </c>
      <c r="K378" s="69">
        <v>0</v>
      </c>
      <c r="L378" s="69">
        <v>5.78</v>
      </c>
      <c r="M378" s="69">
        <v>3.77</v>
      </c>
      <c r="N378" s="69">
        <v>4.71</v>
      </c>
      <c r="O378" s="69">
        <v>3.42</v>
      </c>
      <c r="P378" s="69">
        <v>4.4000000000000004</v>
      </c>
      <c r="Q378" s="69">
        <v>3.54</v>
      </c>
      <c r="R378" s="69">
        <v>3.85</v>
      </c>
      <c r="S378" s="69">
        <v>3.85</v>
      </c>
      <c r="T378" s="69">
        <v>6.44</v>
      </c>
      <c r="U378" s="69">
        <v>6.44</v>
      </c>
      <c r="V378" s="67">
        <v>6.44</v>
      </c>
      <c r="W378" s="69" t="str">
        <f t="shared" si="190"/>
        <v/>
      </c>
      <c r="X378" s="69" t="str">
        <f t="shared" si="189"/>
        <v/>
      </c>
      <c r="Y378" s="69" t="str">
        <f t="shared" si="189"/>
        <v/>
      </c>
      <c r="Z378" s="69" t="str">
        <f t="shared" si="189"/>
        <v/>
      </c>
      <c r="AA378" s="69" t="str">
        <f t="shared" si="189"/>
        <v/>
      </c>
      <c r="AB378" s="69" t="str">
        <f t="shared" si="189"/>
        <v/>
      </c>
      <c r="AC378" s="69" t="str">
        <f t="shared" si="189"/>
        <v/>
      </c>
      <c r="AD378" s="69">
        <f t="shared" si="189"/>
        <v>5.78</v>
      </c>
      <c r="AE378" s="69">
        <f t="shared" si="189"/>
        <v>3.77</v>
      </c>
      <c r="AF378" s="69">
        <f t="shared" si="189"/>
        <v>4.71</v>
      </c>
      <c r="AG378" s="69">
        <f t="shared" si="189"/>
        <v>3.42</v>
      </c>
      <c r="AH378" s="69">
        <f t="shared" si="189"/>
        <v>4.4000000000000004</v>
      </c>
      <c r="AI378" s="69">
        <f t="shared" si="189"/>
        <v>3.54</v>
      </c>
      <c r="AJ378" s="69">
        <f t="shared" si="189"/>
        <v>3.85</v>
      </c>
      <c r="AK378" s="69">
        <f t="shared" si="189"/>
        <v>3.85</v>
      </c>
      <c r="AL378" s="69">
        <f t="shared" si="189"/>
        <v>6.44</v>
      </c>
      <c r="AM378" s="69">
        <f t="shared" si="188"/>
        <v>6.44</v>
      </c>
      <c r="AN378" s="67">
        <f t="shared" si="188"/>
        <v>6.44</v>
      </c>
      <c r="AO378" s="69">
        <f t="shared" si="150"/>
        <v>0</v>
      </c>
      <c r="AP378" s="69">
        <f t="shared" si="151"/>
        <v>0</v>
      </c>
      <c r="AQ378" s="69">
        <f t="shared" si="152"/>
        <v>0</v>
      </c>
      <c r="AR378" s="69">
        <f t="shared" si="153"/>
        <v>0</v>
      </c>
      <c r="AS378" s="69">
        <f t="shared" si="154"/>
        <v>0</v>
      </c>
      <c r="AT378" s="69">
        <f t="shared" si="155"/>
        <v>0</v>
      </c>
      <c r="AU378" s="69">
        <f t="shared" si="156"/>
        <v>0</v>
      </c>
      <c r="AV378" s="69">
        <f t="shared" si="157"/>
        <v>0</v>
      </c>
      <c r="AW378" s="69">
        <f t="shared" si="158"/>
        <v>0</v>
      </c>
      <c r="AX378" s="69">
        <f t="shared" si="159"/>
        <v>0</v>
      </c>
      <c r="AY378" s="69">
        <f t="shared" si="160"/>
        <v>0.5714285714285714</v>
      </c>
      <c r="AZ378" s="69">
        <f t="shared" si="161"/>
        <v>0</v>
      </c>
      <c r="BA378" s="69">
        <f t="shared" si="162"/>
        <v>0</v>
      </c>
      <c r="BB378" s="69">
        <f t="shared" si="163"/>
        <v>0</v>
      </c>
      <c r="BC378" s="69">
        <f t="shared" si="164"/>
        <v>0</v>
      </c>
      <c r="BD378" s="69">
        <f t="shared" si="165"/>
        <v>0</v>
      </c>
      <c r="BE378" s="69">
        <f t="shared" si="166"/>
        <v>0</v>
      </c>
      <c r="BF378" s="67">
        <f t="shared" si="167"/>
        <v>0</v>
      </c>
      <c r="BG378" s="69">
        <f t="shared" si="168"/>
        <v>0.4285714285714286</v>
      </c>
      <c r="BH378" s="67">
        <f t="shared" si="169"/>
        <v>0</v>
      </c>
      <c r="BI378" s="79">
        <f t="shared" si="170"/>
        <v>0</v>
      </c>
      <c r="BJ378" s="69">
        <f t="shared" si="171"/>
        <v>0</v>
      </c>
      <c r="BK378" s="69">
        <f t="shared" si="172"/>
        <v>0</v>
      </c>
      <c r="BL378" s="69">
        <f t="shared" si="173"/>
        <v>0</v>
      </c>
      <c r="BM378" s="69">
        <f t="shared" si="174"/>
        <v>0</v>
      </c>
      <c r="BN378" s="69">
        <f t="shared" si="175"/>
        <v>0</v>
      </c>
      <c r="BO378" s="69">
        <f t="shared" si="176"/>
        <v>0</v>
      </c>
      <c r="BP378" s="69">
        <f t="shared" si="177"/>
        <v>0</v>
      </c>
      <c r="BQ378" s="69">
        <f t="shared" si="178"/>
        <v>0</v>
      </c>
      <c r="BR378" s="69">
        <f t="shared" si="179"/>
        <v>0</v>
      </c>
      <c r="BS378" s="69">
        <f t="shared" si="180"/>
        <v>0</v>
      </c>
      <c r="BT378" s="69">
        <f t="shared" si="181"/>
        <v>0</v>
      </c>
      <c r="BU378" s="69">
        <f t="shared" si="182"/>
        <v>0</v>
      </c>
      <c r="BV378" s="69">
        <f t="shared" si="183"/>
        <v>0</v>
      </c>
      <c r="BW378" s="69">
        <f t="shared" si="184"/>
        <v>0</v>
      </c>
      <c r="BX378" s="69">
        <f t="shared" si="185"/>
        <v>0</v>
      </c>
      <c r="BY378" s="69">
        <f t="shared" si="186"/>
        <v>0</v>
      </c>
      <c r="BZ378" s="67">
        <f t="shared" si="187"/>
        <v>0</v>
      </c>
    </row>
    <row r="379" spans="2:78" x14ac:dyDescent="0.25">
      <c r="C379" s="261"/>
      <c r="D379" s="78">
        <v>0.58333333333333337</v>
      </c>
      <c r="E379" s="69">
        <v>0</v>
      </c>
      <c r="F379" s="69">
        <v>0</v>
      </c>
      <c r="G379" s="69">
        <v>0</v>
      </c>
      <c r="H379" s="69">
        <v>0</v>
      </c>
      <c r="I379" s="69">
        <v>0</v>
      </c>
      <c r="J379" s="69">
        <v>0</v>
      </c>
      <c r="K379" s="69">
        <v>0</v>
      </c>
      <c r="L379" s="69">
        <v>5.78</v>
      </c>
      <c r="M379" s="69">
        <v>3.77</v>
      </c>
      <c r="N379" s="69">
        <v>4.71</v>
      </c>
      <c r="O379" s="69">
        <v>3.42</v>
      </c>
      <c r="P379" s="69">
        <v>4.4000000000000004</v>
      </c>
      <c r="Q379" s="69">
        <v>4.4000000000000004</v>
      </c>
      <c r="R379" s="69">
        <v>3.85</v>
      </c>
      <c r="S379" s="69">
        <v>3.85</v>
      </c>
      <c r="T379" s="69">
        <v>6.44</v>
      </c>
      <c r="U379" s="69">
        <v>6.44</v>
      </c>
      <c r="V379" s="67">
        <v>6.6</v>
      </c>
      <c r="W379" s="69" t="str">
        <f t="shared" si="190"/>
        <v/>
      </c>
      <c r="X379" s="69" t="str">
        <f t="shared" si="189"/>
        <v/>
      </c>
      <c r="Y379" s="69" t="str">
        <f t="shared" si="189"/>
        <v/>
      </c>
      <c r="Z379" s="69" t="str">
        <f t="shared" si="189"/>
        <v/>
      </c>
      <c r="AA379" s="69" t="str">
        <f t="shared" si="189"/>
        <v/>
      </c>
      <c r="AB379" s="69" t="str">
        <f t="shared" si="189"/>
        <v/>
      </c>
      <c r="AC379" s="69" t="str">
        <f t="shared" si="189"/>
        <v/>
      </c>
      <c r="AD379" s="69">
        <f t="shared" si="189"/>
        <v>5.78</v>
      </c>
      <c r="AE379" s="69">
        <f t="shared" si="189"/>
        <v>3.77</v>
      </c>
      <c r="AF379" s="69">
        <f t="shared" si="189"/>
        <v>4.71</v>
      </c>
      <c r="AG379" s="69">
        <f t="shared" si="189"/>
        <v>3.42</v>
      </c>
      <c r="AH379" s="69">
        <f t="shared" si="189"/>
        <v>4.4000000000000004</v>
      </c>
      <c r="AI379" s="69">
        <f t="shared" si="189"/>
        <v>4.4000000000000004</v>
      </c>
      <c r="AJ379" s="69">
        <f t="shared" si="189"/>
        <v>3.85</v>
      </c>
      <c r="AK379" s="69">
        <f t="shared" si="189"/>
        <v>3.85</v>
      </c>
      <c r="AL379" s="69">
        <f t="shared" si="189"/>
        <v>6.44</v>
      </c>
      <c r="AM379" s="69">
        <f t="shared" si="188"/>
        <v>6.44</v>
      </c>
      <c r="AN379" s="67">
        <f t="shared" si="188"/>
        <v>6.6</v>
      </c>
      <c r="AO379" s="69">
        <f t="shared" si="150"/>
        <v>0</v>
      </c>
      <c r="AP379" s="69">
        <f t="shared" si="151"/>
        <v>0</v>
      </c>
      <c r="AQ379" s="69">
        <f t="shared" si="152"/>
        <v>0</v>
      </c>
      <c r="AR379" s="69">
        <f t="shared" si="153"/>
        <v>0</v>
      </c>
      <c r="AS379" s="69">
        <f t="shared" si="154"/>
        <v>0</v>
      </c>
      <c r="AT379" s="69">
        <f t="shared" si="155"/>
        <v>0</v>
      </c>
      <c r="AU379" s="69">
        <f t="shared" si="156"/>
        <v>0</v>
      </c>
      <c r="AV379" s="69">
        <f t="shared" si="157"/>
        <v>0</v>
      </c>
      <c r="AW379" s="69">
        <f t="shared" si="158"/>
        <v>0</v>
      </c>
      <c r="AX379" s="69">
        <f t="shared" si="159"/>
        <v>0</v>
      </c>
      <c r="AY379" s="69">
        <f t="shared" si="160"/>
        <v>0.58333333333333337</v>
      </c>
      <c r="AZ379" s="69">
        <f t="shared" si="161"/>
        <v>0</v>
      </c>
      <c r="BA379" s="69">
        <f t="shared" si="162"/>
        <v>0</v>
      </c>
      <c r="BB379" s="69">
        <f t="shared" si="163"/>
        <v>0</v>
      </c>
      <c r="BC379" s="69">
        <f t="shared" si="164"/>
        <v>0</v>
      </c>
      <c r="BD379" s="69">
        <f t="shared" si="165"/>
        <v>0</v>
      </c>
      <c r="BE379" s="69">
        <f t="shared" si="166"/>
        <v>0</v>
      </c>
      <c r="BF379" s="67">
        <f t="shared" si="167"/>
        <v>0</v>
      </c>
      <c r="BG379" s="69">
        <f t="shared" si="168"/>
        <v>0.41666666666666663</v>
      </c>
      <c r="BH379" s="67">
        <f t="shared" si="169"/>
        <v>0</v>
      </c>
      <c r="BI379" s="79">
        <f t="shared" si="170"/>
        <v>0</v>
      </c>
      <c r="BJ379" s="69">
        <f t="shared" si="171"/>
        <v>0</v>
      </c>
      <c r="BK379" s="69">
        <f t="shared" si="172"/>
        <v>0</v>
      </c>
      <c r="BL379" s="69">
        <f t="shared" si="173"/>
        <v>0</v>
      </c>
      <c r="BM379" s="69">
        <f t="shared" si="174"/>
        <v>0</v>
      </c>
      <c r="BN379" s="69">
        <f t="shared" si="175"/>
        <v>0</v>
      </c>
      <c r="BO379" s="69">
        <f t="shared" si="176"/>
        <v>0</v>
      </c>
      <c r="BP379" s="69">
        <f t="shared" si="177"/>
        <v>0</v>
      </c>
      <c r="BQ379" s="69">
        <f t="shared" si="178"/>
        <v>0</v>
      </c>
      <c r="BR379" s="69">
        <f t="shared" si="179"/>
        <v>0</v>
      </c>
      <c r="BS379" s="69">
        <f t="shared" si="180"/>
        <v>0</v>
      </c>
      <c r="BT379" s="69">
        <f t="shared" si="181"/>
        <v>0</v>
      </c>
      <c r="BU379" s="69">
        <f t="shared" si="182"/>
        <v>0</v>
      </c>
      <c r="BV379" s="69">
        <f t="shared" si="183"/>
        <v>0</v>
      </c>
      <c r="BW379" s="69">
        <f t="shared" si="184"/>
        <v>0</v>
      </c>
      <c r="BX379" s="69">
        <f t="shared" si="185"/>
        <v>0</v>
      </c>
      <c r="BY379" s="69">
        <f t="shared" si="186"/>
        <v>0</v>
      </c>
      <c r="BZ379" s="67">
        <f t="shared" si="187"/>
        <v>0</v>
      </c>
    </row>
    <row r="380" spans="2:78" x14ac:dyDescent="0.25">
      <c r="C380" s="261"/>
      <c r="D380" s="78">
        <v>0.6</v>
      </c>
      <c r="E380" s="69">
        <v>0</v>
      </c>
      <c r="F380" s="69">
        <v>0</v>
      </c>
      <c r="G380" s="69">
        <v>0</v>
      </c>
      <c r="H380" s="69">
        <v>0</v>
      </c>
      <c r="I380" s="69">
        <v>0</v>
      </c>
      <c r="J380" s="69">
        <v>0</v>
      </c>
      <c r="K380" s="69">
        <v>0</v>
      </c>
      <c r="L380" s="69">
        <v>5.78</v>
      </c>
      <c r="M380" s="69">
        <v>3.77</v>
      </c>
      <c r="N380" s="69">
        <v>4.71</v>
      </c>
      <c r="O380" s="69">
        <v>3.8</v>
      </c>
      <c r="P380" s="69">
        <v>4.55</v>
      </c>
      <c r="Q380" s="69">
        <v>4.4000000000000004</v>
      </c>
      <c r="R380" s="69">
        <v>3.85</v>
      </c>
      <c r="S380" s="69">
        <v>3.85</v>
      </c>
      <c r="T380" s="69">
        <v>6.44</v>
      </c>
      <c r="U380" s="69">
        <v>6.44</v>
      </c>
      <c r="V380" s="67">
        <v>7.85</v>
      </c>
      <c r="W380" s="69" t="str">
        <f t="shared" si="190"/>
        <v/>
      </c>
      <c r="X380" s="69" t="str">
        <f t="shared" si="189"/>
        <v/>
      </c>
      <c r="Y380" s="69" t="str">
        <f t="shared" si="189"/>
        <v/>
      </c>
      <c r="Z380" s="69" t="str">
        <f t="shared" si="189"/>
        <v/>
      </c>
      <c r="AA380" s="69" t="str">
        <f t="shared" si="189"/>
        <v/>
      </c>
      <c r="AB380" s="69" t="str">
        <f t="shared" si="189"/>
        <v/>
      </c>
      <c r="AC380" s="69" t="str">
        <f t="shared" si="189"/>
        <v/>
      </c>
      <c r="AD380" s="69">
        <f t="shared" si="189"/>
        <v>5.78</v>
      </c>
      <c r="AE380" s="69">
        <f t="shared" si="189"/>
        <v>3.77</v>
      </c>
      <c r="AF380" s="69">
        <f t="shared" si="189"/>
        <v>4.71</v>
      </c>
      <c r="AG380" s="69">
        <f t="shared" si="189"/>
        <v>3.8</v>
      </c>
      <c r="AH380" s="69">
        <f t="shared" si="189"/>
        <v>4.55</v>
      </c>
      <c r="AI380" s="69">
        <f t="shared" si="189"/>
        <v>4.4000000000000004</v>
      </c>
      <c r="AJ380" s="69">
        <f t="shared" si="189"/>
        <v>3.85</v>
      </c>
      <c r="AK380" s="69">
        <f t="shared" si="189"/>
        <v>3.85</v>
      </c>
      <c r="AL380" s="69">
        <f t="shared" si="189"/>
        <v>6.44</v>
      </c>
      <c r="AM380" s="69">
        <f t="shared" si="188"/>
        <v>6.44</v>
      </c>
      <c r="AN380" s="67">
        <f t="shared" si="188"/>
        <v>7.85</v>
      </c>
      <c r="AO380" s="69">
        <f t="shared" si="150"/>
        <v>0</v>
      </c>
      <c r="AP380" s="69">
        <f t="shared" si="151"/>
        <v>0</v>
      </c>
      <c r="AQ380" s="69">
        <f t="shared" si="152"/>
        <v>0</v>
      </c>
      <c r="AR380" s="69">
        <f t="shared" si="153"/>
        <v>0</v>
      </c>
      <c r="AS380" s="69">
        <f t="shared" si="154"/>
        <v>0</v>
      </c>
      <c r="AT380" s="69">
        <f t="shared" si="155"/>
        <v>0</v>
      </c>
      <c r="AU380" s="69">
        <f t="shared" si="156"/>
        <v>0</v>
      </c>
      <c r="AV380" s="69">
        <f t="shared" si="157"/>
        <v>0</v>
      </c>
      <c r="AW380" s="69">
        <f t="shared" si="158"/>
        <v>0</v>
      </c>
      <c r="AX380" s="69">
        <f t="shared" si="159"/>
        <v>0</v>
      </c>
      <c r="AY380" s="69">
        <f t="shared" si="160"/>
        <v>0</v>
      </c>
      <c r="AZ380" s="69">
        <f t="shared" si="161"/>
        <v>0</v>
      </c>
      <c r="BA380" s="69">
        <f t="shared" si="162"/>
        <v>0</v>
      </c>
      <c r="BB380" s="69">
        <f t="shared" si="163"/>
        <v>0</v>
      </c>
      <c r="BC380" s="69">
        <f t="shared" si="164"/>
        <v>0</v>
      </c>
      <c r="BD380" s="69">
        <f t="shared" si="165"/>
        <v>0</v>
      </c>
      <c r="BE380" s="69">
        <f t="shared" si="166"/>
        <v>0</v>
      </c>
      <c r="BF380" s="67">
        <f t="shared" si="167"/>
        <v>0</v>
      </c>
      <c r="BG380" s="69">
        <f t="shared" si="168"/>
        <v>1000</v>
      </c>
      <c r="BH380" s="67">
        <f t="shared" si="169"/>
        <v>0</v>
      </c>
      <c r="BI380" s="79">
        <f t="shared" si="170"/>
        <v>0</v>
      </c>
      <c r="BJ380" s="69">
        <f t="shared" si="171"/>
        <v>0</v>
      </c>
      <c r="BK380" s="69">
        <f t="shared" si="172"/>
        <v>0</v>
      </c>
      <c r="BL380" s="69">
        <f t="shared" si="173"/>
        <v>0</v>
      </c>
      <c r="BM380" s="69">
        <f t="shared" si="174"/>
        <v>0</v>
      </c>
      <c r="BN380" s="69">
        <f t="shared" si="175"/>
        <v>0</v>
      </c>
      <c r="BO380" s="69">
        <f t="shared" si="176"/>
        <v>0</v>
      </c>
      <c r="BP380" s="69">
        <f t="shared" si="177"/>
        <v>0</v>
      </c>
      <c r="BQ380" s="69">
        <f t="shared" si="178"/>
        <v>0</v>
      </c>
      <c r="BR380" s="69">
        <f t="shared" si="179"/>
        <v>0</v>
      </c>
      <c r="BS380" s="69">
        <f t="shared" si="180"/>
        <v>0</v>
      </c>
      <c r="BT380" s="69">
        <f t="shared" si="181"/>
        <v>0</v>
      </c>
      <c r="BU380" s="69">
        <f t="shared" si="182"/>
        <v>0</v>
      </c>
      <c r="BV380" s="69">
        <f t="shared" si="183"/>
        <v>0</v>
      </c>
      <c r="BW380" s="69">
        <f t="shared" si="184"/>
        <v>0</v>
      </c>
      <c r="BX380" s="69">
        <f t="shared" si="185"/>
        <v>0</v>
      </c>
      <c r="BY380" s="69">
        <f t="shared" si="186"/>
        <v>0</v>
      </c>
      <c r="BZ380" s="67">
        <f t="shared" si="187"/>
        <v>0</v>
      </c>
    </row>
    <row r="381" spans="2:78" x14ac:dyDescent="0.25">
      <c r="C381" s="261"/>
      <c r="D381" s="78">
        <v>0.61111111111111116</v>
      </c>
      <c r="E381" s="69">
        <v>0</v>
      </c>
      <c r="F381" s="69">
        <v>0</v>
      </c>
      <c r="G381" s="69">
        <v>0</v>
      </c>
      <c r="H381" s="69">
        <v>0</v>
      </c>
      <c r="I381" s="69">
        <v>0</v>
      </c>
      <c r="J381" s="69">
        <v>0</v>
      </c>
      <c r="K381" s="69">
        <v>0</v>
      </c>
      <c r="L381" s="69">
        <v>5.78</v>
      </c>
      <c r="M381" s="69">
        <v>3.77</v>
      </c>
      <c r="N381" s="69">
        <v>4.71</v>
      </c>
      <c r="O381" s="69">
        <v>3.8</v>
      </c>
      <c r="P381" s="69">
        <v>4.62</v>
      </c>
      <c r="Q381" s="69">
        <v>4.4000000000000004</v>
      </c>
      <c r="R381" s="69">
        <v>3.85</v>
      </c>
      <c r="S381" s="69">
        <v>3.85</v>
      </c>
      <c r="T381" s="69">
        <v>6.44</v>
      </c>
      <c r="U381" s="69">
        <v>6.44</v>
      </c>
      <c r="V381" s="67">
        <v>7.85</v>
      </c>
      <c r="W381" s="69" t="str">
        <f t="shared" si="190"/>
        <v/>
      </c>
      <c r="X381" s="69" t="str">
        <f t="shared" si="189"/>
        <v/>
      </c>
      <c r="Y381" s="69" t="str">
        <f t="shared" si="189"/>
        <v/>
      </c>
      <c r="Z381" s="69" t="str">
        <f t="shared" si="189"/>
        <v/>
      </c>
      <c r="AA381" s="69" t="str">
        <f t="shared" si="189"/>
        <v/>
      </c>
      <c r="AB381" s="69" t="str">
        <f t="shared" si="189"/>
        <v/>
      </c>
      <c r="AC381" s="69" t="str">
        <f t="shared" si="189"/>
        <v/>
      </c>
      <c r="AD381" s="69">
        <f t="shared" si="189"/>
        <v>5.78</v>
      </c>
      <c r="AE381" s="69">
        <f t="shared" si="189"/>
        <v>3.77</v>
      </c>
      <c r="AF381" s="69">
        <f t="shared" si="189"/>
        <v>4.71</v>
      </c>
      <c r="AG381" s="69">
        <f t="shared" si="189"/>
        <v>3.8</v>
      </c>
      <c r="AH381" s="69">
        <f t="shared" si="189"/>
        <v>4.62</v>
      </c>
      <c r="AI381" s="69">
        <f t="shared" si="189"/>
        <v>4.4000000000000004</v>
      </c>
      <c r="AJ381" s="69">
        <f t="shared" si="189"/>
        <v>3.85</v>
      </c>
      <c r="AK381" s="69">
        <f t="shared" si="189"/>
        <v>3.85</v>
      </c>
      <c r="AL381" s="69">
        <f t="shared" si="189"/>
        <v>6.44</v>
      </c>
      <c r="AM381" s="69">
        <f t="shared" si="188"/>
        <v>6.44</v>
      </c>
      <c r="AN381" s="67">
        <f t="shared" si="188"/>
        <v>7.85</v>
      </c>
      <c r="AO381" s="69">
        <f t="shared" si="150"/>
        <v>0</v>
      </c>
      <c r="AP381" s="69">
        <f t="shared" si="151"/>
        <v>0</v>
      </c>
      <c r="AQ381" s="69">
        <f t="shared" si="152"/>
        <v>0</v>
      </c>
      <c r="AR381" s="69">
        <f t="shared" si="153"/>
        <v>0</v>
      </c>
      <c r="AS381" s="69">
        <f t="shared" si="154"/>
        <v>0</v>
      </c>
      <c r="AT381" s="69">
        <f t="shared" si="155"/>
        <v>0</v>
      </c>
      <c r="AU381" s="69">
        <f t="shared" si="156"/>
        <v>0</v>
      </c>
      <c r="AV381" s="69">
        <f t="shared" si="157"/>
        <v>0</v>
      </c>
      <c r="AW381" s="69">
        <f t="shared" si="158"/>
        <v>0</v>
      </c>
      <c r="AX381" s="69">
        <f t="shared" si="159"/>
        <v>0</v>
      </c>
      <c r="AY381" s="69">
        <f t="shared" si="160"/>
        <v>0</v>
      </c>
      <c r="AZ381" s="69">
        <f t="shared" si="161"/>
        <v>0</v>
      </c>
      <c r="BA381" s="69">
        <f t="shared" si="162"/>
        <v>0</v>
      </c>
      <c r="BB381" s="69">
        <f t="shared" si="163"/>
        <v>0</v>
      </c>
      <c r="BC381" s="69">
        <f t="shared" si="164"/>
        <v>0</v>
      </c>
      <c r="BD381" s="69">
        <f t="shared" si="165"/>
        <v>0</v>
      </c>
      <c r="BE381" s="69">
        <f t="shared" si="166"/>
        <v>0</v>
      </c>
      <c r="BF381" s="67">
        <f t="shared" si="167"/>
        <v>0</v>
      </c>
      <c r="BG381" s="69">
        <f t="shared" si="168"/>
        <v>1000</v>
      </c>
      <c r="BH381" s="67">
        <f t="shared" si="169"/>
        <v>0</v>
      </c>
      <c r="BI381" s="79">
        <f t="shared" si="170"/>
        <v>0</v>
      </c>
      <c r="BJ381" s="69">
        <f t="shared" si="171"/>
        <v>0</v>
      </c>
      <c r="BK381" s="69">
        <f t="shared" si="172"/>
        <v>0</v>
      </c>
      <c r="BL381" s="69">
        <f t="shared" si="173"/>
        <v>0</v>
      </c>
      <c r="BM381" s="69">
        <f t="shared" si="174"/>
        <v>0</v>
      </c>
      <c r="BN381" s="69">
        <f t="shared" si="175"/>
        <v>0</v>
      </c>
      <c r="BO381" s="69">
        <f t="shared" si="176"/>
        <v>0</v>
      </c>
      <c r="BP381" s="69">
        <f t="shared" si="177"/>
        <v>0</v>
      </c>
      <c r="BQ381" s="69">
        <f t="shared" si="178"/>
        <v>0</v>
      </c>
      <c r="BR381" s="69">
        <f t="shared" si="179"/>
        <v>0</v>
      </c>
      <c r="BS381" s="69">
        <f t="shared" si="180"/>
        <v>0</v>
      </c>
      <c r="BT381" s="69">
        <f t="shared" si="181"/>
        <v>0</v>
      </c>
      <c r="BU381" s="69">
        <f t="shared" si="182"/>
        <v>0</v>
      </c>
      <c r="BV381" s="69">
        <f t="shared" si="183"/>
        <v>0</v>
      </c>
      <c r="BW381" s="69">
        <f t="shared" si="184"/>
        <v>0</v>
      </c>
      <c r="BX381" s="69">
        <f t="shared" si="185"/>
        <v>0</v>
      </c>
      <c r="BY381" s="69">
        <f t="shared" si="186"/>
        <v>0</v>
      </c>
      <c r="BZ381" s="67">
        <f t="shared" si="187"/>
        <v>0</v>
      </c>
    </row>
    <row r="382" spans="2:78" x14ac:dyDescent="0.25">
      <c r="C382" s="261"/>
      <c r="D382" s="78">
        <v>0.625</v>
      </c>
      <c r="E382" s="69">
        <v>0</v>
      </c>
      <c r="F382" s="69">
        <v>0</v>
      </c>
      <c r="G382" s="69">
        <v>0</v>
      </c>
      <c r="H382" s="69">
        <v>0</v>
      </c>
      <c r="I382" s="69">
        <v>0</v>
      </c>
      <c r="J382" s="69">
        <v>0</v>
      </c>
      <c r="K382" s="69">
        <v>0</v>
      </c>
      <c r="L382" s="69">
        <v>5.78</v>
      </c>
      <c r="M382" s="69">
        <v>3.77</v>
      </c>
      <c r="N382" s="69">
        <v>4.71</v>
      </c>
      <c r="O382" s="69">
        <v>3.8</v>
      </c>
      <c r="P382" s="69">
        <v>5.03</v>
      </c>
      <c r="Q382" s="69">
        <v>4.4000000000000004</v>
      </c>
      <c r="R382" s="69">
        <v>3.85</v>
      </c>
      <c r="S382" s="69">
        <v>3.85</v>
      </c>
      <c r="T382" s="69">
        <v>6.44</v>
      </c>
      <c r="U382" s="69">
        <v>6.44</v>
      </c>
      <c r="V382" s="67">
        <v>7.85</v>
      </c>
      <c r="W382" s="69" t="str">
        <f t="shared" si="190"/>
        <v/>
      </c>
      <c r="X382" s="69" t="str">
        <f t="shared" si="189"/>
        <v/>
      </c>
      <c r="Y382" s="69" t="str">
        <f t="shared" si="189"/>
        <v/>
      </c>
      <c r="Z382" s="69" t="str">
        <f t="shared" si="189"/>
        <v/>
      </c>
      <c r="AA382" s="69" t="str">
        <f t="shared" si="189"/>
        <v/>
      </c>
      <c r="AB382" s="69" t="str">
        <f t="shared" si="189"/>
        <v/>
      </c>
      <c r="AC382" s="69" t="str">
        <f t="shared" si="189"/>
        <v/>
      </c>
      <c r="AD382" s="69">
        <f t="shared" si="189"/>
        <v>5.78</v>
      </c>
      <c r="AE382" s="69">
        <f t="shared" si="189"/>
        <v>3.77</v>
      </c>
      <c r="AF382" s="69">
        <f t="shared" si="189"/>
        <v>4.71</v>
      </c>
      <c r="AG382" s="69">
        <f t="shared" si="189"/>
        <v>3.8</v>
      </c>
      <c r="AH382" s="69">
        <f t="shared" si="189"/>
        <v>5.03</v>
      </c>
      <c r="AI382" s="69">
        <f t="shared" si="189"/>
        <v>4.4000000000000004</v>
      </c>
      <c r="AJ382" s="69">
        <f t="shared" si="189"/>
        <v>3.85</v>
      </c>
      <c r="AK382" s="69">
        <f t="shared" si="189"/>
        <v>3.85</v>
      </c>
      <c r="AL382" s="69">
        <f t="shared" si="189"/>
        <v>6.44</v>
      </c>
      <c r="AM382" s="69">
        <f t="shared" si="188"/>
        <v>6.44</v>
      </c>
      <c r="AN382" s="67">
        <f t="shared" si="188"/>
        <v>7.85</v>
      </c>
      <c r="AO382" s="69">
        <f t="shared" si="150"/>
        <v>0</v>
      </c>
      <c r="AP382" s="69">
        <f t="shared" si="151"/>
        <v>0</v>
      </c>
      <c r="AQ382" s="69">
        <f t="shared" si="152"/>
        <v>0</v>
      </c>
      <c r="AR382" s="69">
        <f t="shared" si="153"/>
        <v>0</v>
      </c>
      <c r="AS382" s="69">
        <f t="shared" si="154"/>
        <v>0</v>
      </c>
      <c r="AT382" s="69">
        <f t="shared" si="155"/>
        <v>0</v>
      </c>
      <c r="AU382" s="69">
        <f t="shared" si="156"/>
        <v>0</v>
      </c>
      <c r="AV382" s="69">
        <f t="shared" si="157"/>
        <v>0</v>
      </c>
      <c r="AW382" s="69">
        <f t="shared" si="158"/>
        <v>0</v>
      </c>
      <c r="AX382" s="69">
        <f t="shared" si="159"/>
        <v>0</v>
      </c>
      <c r="AY382" s="69">
        <f t="shared" si="160"/>
        <v>0</v>
      </c>
      <c r="AZ382" s="69">
        <f t="shared" si="161"/>
        <v>0</v>
      </c>
      <c r="BA382" s="69">
        <f t="shared" si="162"/>
        <v>0</v>
      </c>
      <c r="BB382" s="69">
        <f t="shared" si="163"/>
        <v>0</v>
      </c>
      <c r="BC382" s="69">
        <f t="shared" si="164"/>
        <v>0</v>
      </c>
      <c r="BD382" s="69">
        <f t="shared" si="165"/>
        <v>0</v>
      </c>
      <c r="BE382" s="69">
        <f t="shared" si="166"/>
        <v>0</v>
      </c>
      <c r="BF382" s="67">
        <f t="shared" si="167"/>
        <v>0</v>
      </c>
      <c r="BG382" s="69">
        <f t="shared" si="168"/>
        <v>1000</v>
      </c>
      <c r="BH382" s="67">
        <f t="shared" si="169"/>
        <v>0</v>
      </c>
      <c r="BI382" s="79">
        <f t="shared" si="170"/>
        <v>0</v>
      </c>
      <c r="BJ382" s="69">
        <f t="shared" si="171"/>
        <v>0</v>
      </c>
      <c r="BK382" s="69">
        <f t="shared" si="172"/>
        <v>0</v>
      </c>
      <c r="BL382" s="69">
        <f t="shared" si="173"/>
        <v>0</v>
      </c>
      <c r="BM382" s="69">
        <f t="shared" si="174"/>
        <v>0</v>
      </c>
      <c r="BN382" s="69">
        <f t="shared" si="175"/>
        <v>0</v>
      </c>
      <c r="BO382" s="69">
        <f t="shared" si="176"/>
        <v>0</v>
      </c>
      <c r="BP382" s="69">
        <f t="shared" si="177"/>
        <v>0</v>
      </c>
      <c r="BQ382" s="69">
        <f t="shared" si="178"/>
        <v>0</v>
      </c>
      <c r="BR382" s="69">
        <f t="shared" si="179"/>
        <v>0</v>
      </c>
      <c r="BS382" s="69">
        <f t="shared" si="180"/>
        <v>0</v>
      </c>
      <c r="BT382" s="69">
        <f t="shared" si="181"/>
        <v>0</v>
      </c>
      <c r="BU382" s="69">
        <f t="shared" si="182"/>
        <v>0</v>
      </c>
      <c r="BV382" s="69">
        <f t="shared" si="183"/>
        <v>0</v>
      </c>
      <c r="BW382" s="69">
        <f t="shared" si="184"/>
        <v>0</v>
      </c>
      <c r="BX382" s="69">
        <f t="shared" si="185"/>
        <v>0</v>
      </c>
      <c r="BY382" s="69">
        <f t="shared" si="186"/>
        <v>0</v>
      </c>
      <c r="BZ382" s="67">
        <f t="shared" si="187"/>
        <v>0</v>
      </c>
    </row>
    <row r="383" spans="2:78" x14ac:dyDescent="0.25">
      <c r="C383" s="261"/>
      <c r="D383" s="78">
        <v>0.63636363636363635</v>
      </c>
      <c r="E383" s="69">
        <v>0</v>
      </c>
      <c r="F383" s="69">
        <v>0</v>
      </c>
      <c r="G383" s="69">
        <v>0</v>
      </c>
      <c r="H383" s="69">
        <v>0</v>
      </c>
      <c r="I383" s="69">
        <v>0</v>
      </c>
      <c r="J383" s="69">
        <v>0</v>
      </c>
      <c r="K383" s="69">
        <v>0</v>
      </c>
      <c r="L383" s="69">
        <v>5.78</v>
      </c>
      <c r="M383" s="69">
        <v>4.01</v>
      </c>
      <c r="N383" s="69">
        <v>4.71</v>
      </c>
      <c r="O383" s="69">
        <v>3.8</v>
      </c>
      <c r="P383" s="69">
        <v>3.54</v>
      </c>
      <c r="Q383" s="69">
        <v>4.4000000000000004</v>
      </c>
      <c r="R383" s="69">
        <v>3.85</v>
      </c>
      <c r="S383" s="69">
        <v>3.85</v>
      </c>
      <c r="T383" s="69">
        <v>6.44</v>
      </c>
      <c r="U383" s="69">
        <v>6.44</v>
      </c>
      <c r="V383" s="67">
        <v>7.85</v>
      </c>
      <c r="W383" s="69" t="str">
        <f t="shared" si="190"/>
        <v/>
      </c>
      <c r="X383" s="69" t="str">
        <f t="shared" si="189"/>
        <v/>
      </c>
      <c r="Y383" s="69" t="str">
        <f t="shared" si="189"/>
        <v/>
      </c>
      <c r="Z383" s="69" t="str">
        <f t="shared" si="189"/>
        <v/>
      </c>
      <c r="AA383" s="69" t="str">
        <f t="shared" si="189"/>
        <v/>
      </c>
      <c r="AB383" s="69" t="str">
        <f t="shared" si="189"/>
        <v/>
      </c>
      <c r="AC383" s="69" t="str">
        <f t="shared" si="189"/>
        <v/>
      </c>
      <c r="AD383" s="69">
        <f t="shared" si="189"/>
        <v>5.78</v>
      </c>
      <c r="AE383" s="69">
        <f t="shared" si="189"/>
        <v>4.01</v>
      </c>
      <c r="AF383" s="69">
        <f t="shared" si="189"/>
        <v>4.71</v>
      </c>
      <c r="AG383" s="69">
        <f t="shared" si="189"/>
        <v>3.8</v>
      </c>
      <c r="AH383" s="69">
        <f t="shared" si="189"/>
        <v>3.54</v>
      </c>
      <c r="AI383" s="69">
        <f t="shared" si="189"/>
        <v>4.4000000000000004</v>
      </c>
      <c r="AJ383" s="69">
        <f t="shared" si="189"/>
        <v>3.85</v>
      </c>
      <c r="AK383" s="69">
        <f t="shared" si="189"/>
        <v>3.85</v>
      </c>
      <c r="AL383" s="69">
        <f t="shared" si="189"/>
        <v>6.44</v>
      </c>
      <c r="AM383" s="69">
        <f t="shared" si="188"/>
        <v>6.44</v>
      </c>
      <c r="AN383" s="67">
        <f t="shared" si="188"/>
        <v>7.85</v>
      </c>
      <c r="AO383" s="69">
        <f t="shared" si="150"/>
        <v>0</v>
      </c>
      <c r="AP383" s="69">
        <f t="shared" si="151"/>
        <v>0</v>
      </c>
      <c r="AQ383" s="69">
        <f t="shared" si="152"/>
        <v>0</v>
      </c>
      <c r="AR383" s="69">
        <f t="shared" si="153"/>
        <v>0</v>
      </c>
      <c r="AS383" s="69">
        <f t="shared" si="154"/>
        <v>0</v>
      </c>
      <c r="AT383" s="69">
        <f t="shared" si="155"/>
        <v>0</v>
      </c>
      <c r="AU383" s="69">
        <f t="shared" si="156"/>
        <v>0</v>
      </c>
      <c r="AV383" s="69">
        <f t="shared" si="157"/>
        <v>0</v>
      </c>
      <c r="AW383" s="69">
        <f t="shared" si="158"/>
        <v>0</v>
      </c>
      <c r="AX383" s="69">
        <f t="shared" si="159"/>
        <v>0</v>
      </c>
      <c r="AY383" s="69">
        <f t="shared" si="160"/>
        <v>0</v>
      </c>
      <c r="AZ383" s="69">
        <f t="shared" si="161"/>
        <v>0</v>
      </c>
      <c r="BA383" s="69">
        <f t="shared" si="162"/>
        <v>0</v>
      </c>
      <c r="BB383" s="69">
        <f t="shared" si="163"/>
        <v>0</v>
      </c>
      <c r="BC383" s="69">
        <f t="shared" si="164"/>
        <v>0</v>
      </c>
      <c r="BD383" s="69">
        <f t="shared" si="165"/>
        <v>0</v>
      </c>
      <c r="BE383" s="69">
        <f t="shared" si="166"/>
        <v>0</v>
      </c>
      <c r="BF383" s="67">
        <f t="shared" si="167"/>
        <v>0</v>
      </c>
      <c r="BG383" s="69">
        <f t="shared" si="168"/>
        <v>1000</v>
      </c>
      <c r="BH383" s="67">
        <f t="shared" si="169"/>
        <v>0</v>
      </c>
      <c r="BI383" s="79">
        <f t="shared" si="170"/>
        <v>0</v>
      </c>
      <c r="BJ383" s="69">
        <f t="shared" si="171"/>
        <v>0</v>
      </c>
      <c r="BK383" s="69">
        <f t="shared" si="172"/>
        <v>0</v>
      </c>
      <c r="BL383" s="69">
        <f t="shared" si="173"/>
        <v>0</v>
      </c>
      <c r="BM383" s="69">
        <f t="shared" si="174"/>
        <v>0</v>
      </c>
      <c r="BN383" s="69">
        <f t="shared" si="175"/>
        <v>0</v>
      </c>
      <c r="BO383" s="69">
        <f t="shared" si="176"/>
        <v>0</v>
      </c>
      <c r="BP383" s="69">
        <f t="shared" si="177"/>
        <v>0</v>
      </c>
      <c r="BQ383" s="69">
        <f t="shared" si="178"/>
        <v>0</v>
      </c>
      <c r="BR383" s="69">
        <f t="shared" si="179"/>
        <v>0</v>
      </c>
      <c r="BS383" s="69">
        <f t="shared" si="180"/>
        <v>0</v>
      </c>
      <c r="BT383" s="69">
        <f t="shared" si="181"/>
        <v>0</v>
      </c>
      <c r="BU383" s="69">
        <f t="shared" si="182"/>
        <v>0</v>
      </c>
      <c r="BV383" s="69">
        <f t="shared" si="183"/>
        <v>0</v>
      </c>
      <c r="BW383" s="69">
        <f t="shared" si="184"/>
        <v>0</v>
      </c>
      <c r="BX383" s="69">
        <f t="shared" si="185"/>
        <v>0</v>
      </c>
      <c r="BY383" s="69">
        <f t="shared" si="186"/>
        <v>0</v>
      </c>
      <c r="BZ383" s="67">
        <f t="shared" si="187"/>
        <v>0</v>
      </c>
    </row>
    <row r="384" spans="2:78" x14ac:dyDescent="0.25">
      <c r="C384" s="261"/>
      <c r="D384" s="78">
        <v>0.6428571428571429</v>
      </c>
      <c r="E384" s="69">
        <v>0</v>
      </c>
      <c r="F384" s="69">
        <v>0</v>
      </c>
      <c r="G384" s="69">
        <v>0</v>
      </c>
      <c r="H384" s="69">
        <v>0</v>
      </c>
      <c r="I384" s="69">
        <v>0</v>
      </c>
      <c r="J384" s="69">
        <v>0</v>
      </c>
      <c r="K384" s="69">
        <v>0</v>
      </c>
      <c r="L384" s="69">
        <v>5.78</v>
      </c>
      <c r="M384" s="69">
        <v>4.01</v>
      </c>
      <c r="N384" s="69">
        <v>4.71</v>
      </c>
      <c r="O384" s="69">
        <v>3.8</v>
      </c>
      <c r="P384" s="69">
        <v>3.54</v>
      </c>
      <c r="Q384" s="69">
        <v>4.4000000000000004</v>
      </c>
      <c r="R384" s="69">
        <v>3.85</v>
      </c>
      <c r="S384" s="69">
        <v>3.85</v>
      </c>
      <c r="T384" s="69">
        <v>6.44</v>
      </c>
      <c r="U384" s="69">
        <v>6.44</v>
      </c>
      <c r="V384" s="67">
        <v>7.85</v>
      </c>
      <c r="W384" s="69" t="str">
        <f t="shared" si="190"/>
        <v/>
      </c>
      <c r="X384" s="69" t="str">
        <f t="shared" si="189"/>
        <v/>
      </c>
      <c r="Y384" s="69" t="str">
        <f t="shared" si="189"/>
        <v/>
      </c>
      <c r="Z384" s="69" t="str">
        <f t="shared" si="189"/>
        <v/>
      </c>
      <c r="AA384" s="69" t="str">
        <f t="shared" si="189"/>
        <v/>
      </c>
      <c r="AB384" s="69" t="str">
        <f t="shared" si="189"/>
        <v/>
      </c>
      <c r="AC384" s="69" t="str">
        <f t="shared" si="189"/>
        <v/>
      </c>
      <c r="AD384" s="69">
        <f t="shared" si="189"/>
        <v>5.78</v>
      </c>
      <c r="AE384" s="69">
        <f t="shared" si="189"/>
        <v>4.01</v>
      </c>
      <c r="AF384" s="69">
        <f t="shared" si="189"/>
        <v>4.71</v>
      </c>
      <c r="AG384" s="69">
        <f t="shared" si="189"/>
        <v>3.8</v>
      </c>
      <c r="AH384" s="69">
        <f t="shared" si="189"/>
        <v>3.54</v>
      </c>
      <c r="AI384" s="69">
        <f t="shared" si="189"/>
        <v>4.4000000000000004</v>
      </c>
      <c r="AJ384" s="69">
        <f t="shared" si="189"/>
        <v>3.85</v>
      </c>
      <c r="AK384" s="69">
        <f t="shared" si="189"/>
        <v>3.85</v>
      </c>
      <c r="AL384" s="69">
        <f t="shared" si="189"/>
        <v>6.44</v>
      </c>
      <c r="AM384" s="69">
        <f t="shared" si="188"/>
        <v>6.44</v>
      </c>
      <c r="AN384" s="67">
        <f t="shared" si="188"/>
        <v>7.85</v>
      </c>
      <c r="AO384" s="69">
        <f t="shared" si="150"/>
        <v>0</v>
      </c>
      <c r="AP384" s="69">
        <f t="shared" si="151"/>
        <v>0</v>
      </c>
      <c r="AQ384" s="69">
        <f t="shared" si="152"/>
        <v>0</v>
      </c>
      <c r="AR384" s="69">
        <f t="shared" si="153"/>
        <v>0</v>
      </c>
      <c r="AS384" s="69">
        <f t="shared" si="154"/>
        <v>0</v>
      </c>
      <c r="AT384" s="69">
        <f t="shared" si="155"/>
        <v>0</v>
      </c>
      <c r="AU384" s="69">
        <f t="shared" si="156"/>
        <v>0</v>
      </c>
      <c r="AV384" s="69">
        <f t="shared" si="157"/>
        <v>0</v>
      </c>
      <c r="AW384" s="69">
        <f t="shared" si="158"/>
        <v>0</v>
      </c>
      <c r="AX384" s="69">
        <f t="shared" si="159"/>
        <v>0</v>
      </c>
      <c r="AY384" s="69">
        <f t="shared" si="160"/>
        <v>0</v>
      </c>
      <c r="AZ384" s="69">
        <f t="shared" si="161"/>
        <v>0</v>
      </c>
      <c r="BA384" s="69">
        <f t="shared" si="162"/>
        <v>0</v>
      </c>
      <c r="BB384" s="69">
        <f t="shared" si="163"/>
        <v>0</v>
      </c>
      <c r="BC384" s="69">
        <f t="shared" si="164"/>
        <v>0</v>
      </c>
      <c r="BD384" s="69">
        <f t="shared" si="165"/>
        <v>0</v>
      </c>
      <c r="BE384" s="69">
        <f t="shared" si="166"/>
        <v>0</v>
      </c>
      <c r="BF384" s="67">
        <f t="shared" si="167"/>
        <v>0</v>
      </c>
      <c r="BG384" s="69">
        <f t="shared" si="168"/>
        <v>1000</v>
      </c>
      <c r="BH384" s="67">
        <f t="shared" si="169"/>
        <v>0</v>
      </c>
      <c r="BI384" s="79">
        <f t="shared" si="170"/>
        <v>0</v>
      </c>
      <c r="BJ384" s="69">
        <f t="shared" si="171"/>
        <v>0</v>
      </c>
      <c r="BK384" s="69">
        <f t="shared" si="172"/>
        <v>0</v>
      </c>
      <c r="BL384" s="69">
        <f t="shared" si="173"/>
        <v>0</v>
      </c>
      <c r="BM384" s="69">
        <f t="shared" si="174"/>
        <v>0</v>
      </c>
      <c r="BN384" s="69">
        <f t="shared" si="175"/>
        <v>0</v>
      </c>
      <c r="BO384" s="69">
        <f t="shared" si="176"/>
        <v>0</v>
      </c>
      <c r="BP384" s="69">
        <f t="shared" si="177"/>
        <v>0</v>
      </c>
      <c r="BQ384" s="69">
        <f t="shared" si="178"/>
        <v>0</v>
      </c>
      <c r="BR384" s="69">
        <f t="shared" si="179"/>
        <v>0</v>
      </c>
      <c r="BS384" s="69">
        <f t="shared" si="180"/>
        <v>0</v>
      </c>
      <c r="BT384" s="69">
        <f t="shared" si="181"/>
        <v>0</v>
      </c>
      <c r="BU384" s="69">
        <f t="shared" si="182"/>
        <v>0</v>
      </c>
      <c r="BV384" s="69">
        <f t="shared" si="183"/>
        <v>0</v>
      </c>
      <c r="BW384" s="69">
        <f t="shared" si="184"/>
        <v>0</v>
      </c>
      <c r="BX384" s="69">
        <f t="shared" si="185"/>
        <v>0</v>
      </c>
      <c r="BY384" s="69">
        <f t="shared" si="186"/>
        <v>0</v>
      </c>
      <c r="BZ384" s="67">
        <f t="shared" si="187"/>
        <v>0</v>
      </c>
    </row>
    <row r="385" spans="3:78" x14ac:dyDescent="0.25">
      <c r="C385" s="261"/>
      <c r="D385" s="78">
        <v>0.65625</v>
      </c>
      <c r="E385" s="69">
        <v>0</v>
      </c>
      <c r="F385" s="69">
        <v>0</v>
      </c>
      <c r="G385" s="69">
        <v>0</v>
      </c>
      <c r="H385" s="69">
        <v>0</v>
      </c>
      <c r="I385" s="69">
        <v>0</v>
      </c>
      <c r="J385" s="69">
        <v>0</v>
      </c>
      <c r="K385" s="69">
        <v>0</v>
      </c>
      <c r="L385" s="69">
        <v>5.78</v>
      </c>
      <c r="M385" s="69">
        <v>4.01</v>
      </c>
      <c r="N385" s="69">
        <v>5.03</v>
      </c>
      <c r="O385" s="69">
        <v>3.8</v>
      </c>
      <c r="P385" s="69">
        <v>3.54</v>
      </c>
      <c r="Q385" s="69">
        <v>4.4000000000000004</v>
      </c>
      <c r="R385" s="69">
        <v>3.85</v>
      </c>
      <c r="S385" s="69">
        <v>3.85</v>
      </c>
      <c r="T385" s="69">
        <v>6.44</v>
      </c>
      <c r="U385" s="69">
        <v>6.44</v>
      </c>
      <c r="V385" s="67">
        <v>7.85</v>
      </c>
      <c r="W385" s="69" t="str">
        <f t="shared" si="190"/>
        <v/>
      </c>
      <c r="X385" s="69" t="str">
        <f t="shared" si="189"/>
        <v/>
      </c>
      <c r="Y385" s="69" t="str">
        <f t="shared" si="189"/>
        <v/>
      </c>
      <c r="Z385" s="69" t="str">
        <f t="shared" si="189"/>
        <v/>
      </c>
      <c r="AA385" s="69" t="str">
        <f t="shared" si="189"/>
        <v/>
      </c>
      <c r="AB385" s="69" t="str">
        <f t="shared" si="189"/>
        <v/>
      </c>
      <c r="AC385" s="69" t="str">
        <f t="shared" si="189"/>
        <v/>
      </c>
      <c r="AD385" s="69">
        <f t="shared" si="189"/>
        <v>5.78</v>
      </c>
      <c r="AE385" s="69">
        <f t="shared" si="189"/>
        <v>4.01</v>
      </c>
      <c r="AF385" s="69">
        <f t="shared" si="189"/>
        <v>5.03</v>
      </c>
      <c r="AG385" s="69">
        <f t="shared" si="189"/>
        <v>3.8</v>
      </c>
      <c r="AH385" s="69">
        <f t="shared" si="189"/>
        <v>3.54</v>
      </c>
      <c r="AI385" s="69">
        <f t="shared" si="189"/>
        <v>4.4000000000000004</v>
      </c>
      <c r="AJ385" s="69">
        <f t="shared" si="189"/>
        <v>3.85</v>
      </c>
      <c r="AK385" s="69">
        <f t="shared" si="189"/>
        <v>3.85</v>
      </c>
      <c r="AL385" s="69">
        <f t="shared" si="189"/>
        <v>6.44</v>
      </c>
      <c r="AM385" s="69">
        <f t="shared" si="188"/>
        <v>6.44</v>
      </c>
      <c r="AN385" s="67">
        <f t="shared" si="188"/>
        <v>7.85</v>
      </c>
      <c r="AO385" s="69">
        <f t="shared" si="150"/>
        <v>0</v>
      </c>
      <c r="AP385" s="69">
        <f t="shared" si="151"/>
        <v>0</v>
      </c>
      <c r="AQ385" s="69">
        <f t="shared" si="152"/>
        <v>0</v>
      </c>
      <c r="AR385" s="69">
        <f t="shared" si="153"/>
        <v>0</v>
      </c>
      <c r="AS385" s="69">
        <f t="shared" si="154"/>
        <v>0</v>
      </c>
      <c r="AT385" s="69">
        <f t="shared" si="155"/>
        <v>0</v>
      </c>
      <c r="AU385" s="69">
        <f t="shared" si="156"/>
        <v>0</v>
      </c>
      <c r="AV385" s="69">
        <f t="shared" si="157"/>
        <v>0</v>
      </c>
      <c r="AW385" s="69">
        <f t="shared" si="158"/>
        <v>0</v>
      </c>
      <c r="AX385" s="69">
        <f t="shared" si="159"/>
        <v>0</v>
      </c>
      <c r="AY385" s="69">
        <f t="shared" si="160"/>
        <v>0</v>
      </c>
      <c r="AZ385" s="69">
        <f t="shared" si="161"/>
        <v>0</v>
      </c>
      <c r="BA385" s="69">
        <f t="shared" si="162"/>
        <v>0</v>
      </c>
      <c r="BB385" s="69">
        <f t="shared" si="163"/>
        <v>0</v>
      </c>
      <c r="BC385" s="69">
        <f t="shared" si="164"/>
        <v>0</v>
      </c>
      <c r="BD385" s="69">
        <f t="shared" si="165"/>
        <v>0</v>
      </c>
      <c r="BE385" s="69">
        <f t="shared" si="166"/>
        <v>0</v>
      </c>
      <c r="BF385" s="67">
        <f t="shared" si="167"/>
        <v>0</v>
      </c>
      <c r="BG385" s="69">
        <f t="shared" si="168"/>
        <v>1000</v>
      </c>
      <c r="BH385" s="67">
        <f t="shared" si="169"/>
        <v>0</v>
      </c>
      <c r="BI385" s="79">
        <f t="shared" si="170"/>
        <v>0</v>
      </c>
      <c r="BJ385" s="69">
        <f t="shared" si="171"/>
        <v>0</v>
      </c>
      <c r="BK385" s="69">
        <f t="shared" si="172"/>
        <v>0</v>
      </c>
      <c r="BL385" s="69">
        <f t="shared" si="173"/>
        <v>0</v>
      </c>
      <c r="BM385" s="69">
        <f t="shared" si="174"/>
        <v>0</v>
      </c>
      <c r="BN385" s="69">
        <f t="shared" si="175"/>
        <v>0</v>
      </c>
      <c r="BO385" s="69">
        <f t="shared" si="176"/>
        <v>0</v>
      </c>
      <c r="BP385" s="69">
        <f t="shared" si="177"/>
        <v>0</v>
      </c>
      <c r="BQ385" s="69">
        <f t="shared" si="178"/>
        <v>0</v>
      </c>
      <c r="BR385" s="69">
        <f t="shared" si="179"/>
        <v>0</v>
      </c>
      <c r="BS385" s="69">
        <f t="shared" si="180"/>
        <v>0</v>
      </c>
      <c r="BT385" s="69">
        <f t="shared" si="181"/>
        <v>0</v>
      </c>
      <c r="BU385" s="69">
        <f t="shared" si="182"/>
        <v>0</v>
      </c>
      <c r="BV385" s="69">
        <f t="shared" si="183"/>
        <v>0</v>
      </c>
      <c r="BW385" s="69">
        <f t="shared" si="184"/>
        <v>0</v>
      </c>
      <c r="BX385" s="69">
        <f t="shared" si="185"/>
        <v>0</v>
      </c>
      <c r="BY385" s="69">
        <f t="shared" si="186"/>
        <v>0</v>
      </c>
      <c r="BZ385" s="67">
        <f t="shared" si="187"/>
        <v>0</v>
      </c>
    </row>
    <row r="386" spans="3:78" x14ac:dyDescent="0.25">
      <c r="C386" s="261"/>
      <c r="D386" s="78">
        <v>0.66666666666666663</v>
      </c>
      <c r="E386" s="69">
        <v>0</v>
      </c>
      <c r="F386" s="69">
        <v>0</v>
      </c>
      <c r="G386" s="69">
        <v>0</v>
      </c>
      <c r="H386" s="69">
        <v>0</v>
      </c>
      <c r="I386" s="69">
        <v>0</v>
      </c>
      <c r="J386" s="69">
        <v>0</v>
      </c>
      <c r="K386" s="69">
        <v>0</v>
      </c>
      <c r="L386" s="69">
        <v>5.78</v>
      </c>
      <c r="M386" s="69">
        <v>4.01</v>
      </c>
      <c r="N386" s="69">
        <v>5.03</v>
      </c>
      <c r="O386" s="69">
        <v>4.4000000000000004</v>
      </c>
      <c r="P386" s="69">
        <v>3.54</v>
      </c>
      <c r="Q386" s="69">
        <v>4.4000000000000004</v>
      </c>
      <c r="R386" s="69">
        <v>3.85</v>
      </c>
      <c r="S386" s="69">
        <v>3.85</v>
      </c>
      <c r="T386" s="69">
        <v>6.44</v>
      </c>
      <c r="U386" s="69">
        <v>6.44</v>
      </c>
      <c r="V386" s="67">
        <v>7.85</v>
      </c>
      <c r="W386" s="69" t="str">
        <f t="shared" si="190"/>
        <v/>
      </c>
      <c r="X386" s="69" t="str">
        <f t="shared" si="189"/>
        <v/>
      </c>
      <c r="Y386" s="69" t="str">
        <f t="shared" si="189"/>
        <v/>
      </c>
      <c r="Z386" s="69" t="str">
        <f t="shared" si="189"/>
        <v/>
      </c>
      <c r="AA386" s="69" t="str">
        <f t="shared" si="189"/>
        <v/>
      </c>
      <c r="AB386" s="69" t="str">
        <f t="shared" si="189"/>
        <v/>
      </c>
      <c r="AC386" s="69" t="str">
        <f t="shared" si="189"/>
        <v/>
      </c>
      <c r="AD386" s="69">
        <f t="shared" si="189"/>
        <v>5.78</v>
      </c>
      <c r="AE386" s="69">
        <f t="shared" si="189"/>
        <v>4.01</v>
      </c>
      <c r="AF386" s="69">
        <f t="shared" si="189"/>
        <v>5.03</v>
      </c>
      <c r="AG386" s="69">
        <f t="shared" si="189"/>
        <v>4.4000000000000004</v>
      </c>
      <c r="AH386" s="69">
        <f t="shared" si="189"/>
        <v>3.54</v>
      </c>
      <c r="AI386" s="69">
        <f t="shared" si="189"/>
        <v>4.4000000000000004</v>
      </c>
      <c r="AJ386" s="69">
        <f t="shared" si="189"/>
        <v>3.85</v>
      </c>
      <c r="AK386" s="69">
        <f t="shared" si="189"/>
        <v>3.85</v>
      </c>
      <c r="AL386" s="69">
        <f t="shared" si="189"/>
        <v>6.44</v>
      </c>
      <c r="AM386" s="69">
        <f t="shared" si="188"/>
        <v>6.44</v>
      </c>
      <c r="AN386" s="67">
        <f t="shared" si="188"/>
        <v>7.85</v>
      </c>
      <c r="AO386" s="69">
        <f t="shared" si="150"/>
        <v>0</v>
      </c>
      <c r="AP386" s="69">
        <f t="shared" si="151"/>
        <v>0</v>
      </c>
      <c r="AQ386" s="69">
        <f t="shared" si="152"/>
        <v>0</v>
      </c>
      <c r="AR386" s="69">
        <f t="shared" si="153"/>
        <v>0</v>
      </c>
      <c r="AS386" s="69">
        <f t="shared" si="154"/>
        <v>0</v>
      </c>
      <c r="AT386" s="69">
        <f t="shared" si="155"/>
        <v>0</v>
      </c>
      <c r="AU386" s="69">
        <f t="shared" si="156"/>
        <v>0</v>
      </c>
      <c r="AV386" s="69">
        <f t="shared" si="157"/>
        <v>0</v>
      </c>
      <c r="AW386" s="69">
        <f t="shared" si="158"/>
        <v>0</v>
      </c>
      <c r="AX386" s="69">
        <f t="shared" si="159"/>
        <v>0</v>
      </c>
      <c r="AY386" s="69">
        <f t="shared" si="160"/>
        <v>0</v>
      </c>
      <c r="AZ386" s="69">
        <f t="shared" si="161"/>
        <v>0</v>
      </c>
      <c r="BA386" s="69">
        <f t="shared" si="162"/>
        <v>0</v>
      </c>
      <c r="BB386" s="69">
        <f t="shared" si="163"/>
        <v>0</v>
      </c>
      <c r="BC386" s="69">
        <f t="shared" si="164"/>
        <v>0</v>
      </c>
      <c r="BD386" s="69">
        <f t="shared" si="165"/>
        <v>0</v>
      </c>
      <c r="BE386" s="69">
        <f t="shared" si="166"/>
        <v>0</v>
      </c>
      <c r="BF386" s="67">
        <f t="shared" si="167"/>
        <v>0</v>
      </c>
      <c r="BG386" s="69">
        <f t="shared" si="168"/>
        <v>1000</v>
      </c>
      <c r="BH386" s="67">
        <f t="shared" si="169"/>
        <v>0</v>
      </c>
      <c r="BI386" s="79">
        <f t="shared" si="170"/>
        <v>0</v>
      </c>
      <c r="BJ386" s="69">
        <f t="shared" si="171"/>
        <v>0</v>
      </c>
      <c r="BK386" s="69">
        <f t="shared" si="172"/>
        <v>0</v>
      </c>
      <c r="BL386" s="69">
        <f t="shared" si="173"/>
        <v>0</v>
      </c>
      <c r="BM386" s="69">
        <f t="shared" si="174"/>
        <v>0</v>
      </c>
      <c r="BN386" s="69">
        <f t="shared" si="175"/>
        <v>0</v>
      </c>
      <c r="BO386" s="69">
        <f t="shared" si="176"/>
        <v>0</v>
      </c>
      <c r="BP386" s="69">
        <f t="shared" si="177"/>
        <v>0</v>
      </c>
      <c r="BQ386" s="69">
        <f t="shared" si="178"/>
        <v>0</v>
      </c>
      <c r="BR386" s="69">
        <f t="shared" si="179"/>
        <v>0</v>
      </c>
      <c r="BS386" s="69">
        <f t="shared" si="180"/>
        <v>0</v>
      </c>
      <c r="BT386" s="69">
        <f t="shared" si="181"/>
        <v>0</v>
      </c>
      <c r="BU386" s="69">
        <f t="shared" si="182"/>
        <v>0</v>
      </c>
      <c r="BV386" s="69">
        <f t="shared" si="183"/>
        <v>0</v>
      </c>
      <c r="BW386" s="69">
        <f t="shared" si="184"/>
        <v>0</v>
      </c>
      <c r="BX386" s="69">
        <f t="shared" si="185"/>
        <v>0</v>
      </c>
      <c r="BY386" s="69">
        <f t="shared" si="186"/>
        <v>0</v>
      </c>
      <c r="BZ386" s="67">
        <f t="shared" si="187"/>
        <v>0</v>
      </c>
    </row>
    <row r="387" spans="3:78" x14ac:dyDescent="0.25">
      <c r="C387" s="261"/>
      <c r="D387" s="78">
        <v>0.68181818181818177</v>
      </c>
      <c r="E387" s="69">
        <v>0</v>
      </c>
      <c r="F387" s="69">
        <v>0</v>
      </c>
      <c r="G387" s="69">
        <v>0</v>
      </c>
      <c r="H387" s="69">
        <v>0</v>
      </c>
      <c r="I387" s="69">
        <v>0</v>
      </c>
      <c r="J387" s="69">
        <v>0</v>
      </c>
      <c r="K387" s="69">
        <v>5.78</v>
      </c>
      <c r="L387" s="69">
        <v>5.78</v>
      </c>
      <c r="M387" s="69">
        <v>4.71</v>
      </c>
      <c r="N387" s="69">
        <v>3.42</v>
      </c>
      <c r="O387" s="69">
        <v>4.4000000000000004</v>
      </c>
      <c r="P387" s="69">
        <v>3.54</v>
      </c>
      <c r="Q387" s="69">
        <v>3.85</v>
      </c>
      <c r="R387" s="69">
        <v>3.85</v>
      </c>
      <c r="S387" s="69">
        <v>4.08</v>
      </c>
      <c r="T387" s="69">
        <v>6.44</v>
      </c>
      <c r="U387" s="69">
        <v>6.44</v>
      </c>
      <c r="V387" s="67">
        <v>7.85</v>
      </c>
      <c r="W387" s="69" t="str">
        <f t="shared" si="190"/>
        <v/>
      </c>
      <c r="X387" s="69" t="str">
        <f t="shared" si="189"/>
        <v/>
      </c>
      <c r="Y387" s="69" t="str">
        <f t="shared" si="189"/>
        <v/>
      </c>
      <c r="Z387" s="69" t="str">
        <f t="shared" si="189"/>
        <v/>
      </c>
      <c r="AA387" s="69" t="str">
        <f t="shared" si="189"/>
        <v/>
      </c>
      <c r="AB387" s="69" t="str">
        <f t="shared" si="189"/>
        <v/>
      </c>
      <c r="AC387" s="69">
        <f t="shared" si="189"/>
        <v>5.78</v>
      </c>
      <c r="AD387" s="69">
        <f t="shared" si="189"/>
        <v>5.78</v>
      </c>
      <c r="AE387" s="69">
        <f t="shared" si="189"/>
        <v>4.71</v>
      </c>
      <c r="AF387" s="69">
        <f t="shared" si="189"/>
        <v>3.42</v>
      </c>
      <c r="AG387" s="69">
        <f t="shared" si="189"/>
        <v>4.4000000000000004</v>
      </c>
      <c r="AH387" s="69">
        <f t="shared" si="189"/>
        <v>3.54</v>
      </c>
      <c r="AI387" s="69">
        <f t="shared" si="189"/>
        <v>3.85</v>
      </c>
      <c r="AJ387" s="69">
        <f t="shared" si="189"/>
        <v>3.85</v>
      </c>
      <c r="AK387" s="69">
        <f t="shared" si="189"/>
        <v>4.08</v>
      </c>
      <c r="AL387" s="69">
        <f t="shared" si="189"/>
        <v>6.44</v>
      </c>
      <c r="AM387" s="69">
        <f t="shared" si="188"/>
        <v>6.44</v>
      </c>
      <c r="AN387" s="67">
        <f t="shared" si="188"/>
        <v>7.85</v>
      </c>
      <c r="AO387" s="69">
        <f t="shared" si="150"/>
        <v>0</v>
      </c>
      <c r="AP387" s="69">
        <f t="shared" si="151"/>
        <v>0</v>
      </c>
      <c r="AQ387" s="69">
        <f t="shared" si="152"/>
        <v>0</v>
      </c>
      <c r="AR387" s="69">
        <f t="shared" si="153"/>
        <v>0</v>
      </c>
      <c r="AS387" s="69">
        <f t="shared" si="154"/>
        <v>0</v>
      </c>
      <c r="AT387" s="69">
        <f t="shared" si="155"/>
        <v>0</v>
      </c>
      <c r="AU387" s="69">
        <f t="shared" si="156"/>
        <v>0</v>
      </c>
      <c r="AV387" s="69">
        <f t="shared" si="157"/>
        <v>0</v>
      </c>
      <c r="AW387" s="69">
        <f t="shared" si="158"/>
        <v>0</v>
      </c>
      <c r="AX387" s="69">
        <f t="shared" si="159"/>
        <v>0.68181818181818177</v>
      </c>
      <c r="AY387" s="69">
        <f t="shared" si="160"/>
        <v>0</v>
      </c>
      <c r="AZ387" s="69">
        <f t="shared" si="161"/>
        <v>0</v>
      </c>
      <c r="BA387" s="69">
        <f t="shared" si="162"/>
        <v>0</v>
      </c>
      <c r="BB387" s="69">
        <f t="shared" si="163"/>
        <v>0</v>
      </c>
      <c r="BC387" s="69">
        <f t="shared" si="164"/>
        <v>0</v>
      </c>
      <c r="BD387" s="69">
        <f t="shared" si="165"/>
        <v>0</v>
      </c>
      <c r="BE387" s="69">
        <f t="shared" si="166"/>
        <v>0</v>
      </c>
      <c r="BF387" s="67">
        <f t="shared" si="167"/>
        <v>0</v>
      </c>
      <c r="BG387" s="69">
        <f t="shared" si="168"/>
        <v>0.31818181818181823</v>
      </c>
      <c r="BH387" s="67">
        <f t="shared" si="169"/>
        <v>0</v>
      </c>
      <c r="BI387" s="79">
        <f t="shared" si="170"/>
        <v>0</v>
      </c>
      <c r="BJ387" s="69">
        <f t="shared" si="171"/>
        <v>0</v>
      </c>
      <c r="BK387" s="69">
        <f t="shared" si="172"/>
        <v>0</v>
      </c>
      <c r="BL387" s="69">
        <f t="shared" si="173"/>
        <v>0</v>
      </c>
      <c r="BM387" s="69">
        <f t="shared" si="174"/>
        <v>0</v>
      </c>
      <c r="BN387" s="69">
        <f t="shared" si="175"/>
        <v>0</v>
      </c>
      <c r="BO387" s="69">
        <f t="shared" si="176"/>
        <v>0</v>
      </c>
      <c r="BP387" s="69">
        <f t="shared" si="177"/>
        <v>0</v>
      </c>
      <c r="BQ387" s="69">
        <f t="shared" si="178"/>
        <v>0</v>
      </c>
      <c r="BR387" s="69">
        <f t="shared" si="179"/>
        <v>0</v>
      </c>
      <c r="BS387" s="69">
        <f t="shared" si="180"/>
        <v>0</v>
      </c>
      <c r="BT387" s="69">
        <f t="shared" si="181"/>
        <v>0</v>
      </c>
      <c r="BU387" s="69">
        <f t="shared" si="182"/>
        <v>0</v>
      </c>
      <c r="BV387" s="69">
        <f t="shared" si="183"/>
        <v>0</v>
      </c>
      <c r="BW387" s="69">
        <f t="shared" si="184"/>
        <v>0</v>
      </c>
      <c r="BX387" s="69">
        <f t="shared" si="185"/>
        <v>0</v>
      </c>
      <c r="BY387" s="69">
        <f t="shared" si="186"/>
        <v>0</v>
      </c>
      <c r="BZ387" s="67">
        <f t="shared" si="187"/>
        <v>0</v>
      </c>
    </row>
    <row r="388" spans="3:78" x14ac:dyDescent="0.25">
      <c r="C388" s="261"/>
      <c r="D388" s="78">
        <v>0.6875</v>
      </c>
      <c r="E388" s="69">
        <v>0</v>
      </c>
      <c r="F388" s="69">
        <v>0</v>
      </c>
      <c r="G388" s="69">
        <v>0</v>
      </c>
      <c r="H388" s="69">
        <v>0</v>
      </c>
      <c r="I388" s="69">
        <v>0</v>
      </c>
      <c r="J388" s="69">
        <v>0</v>
      </c>
      <c r="K388" s="69">
        <v>5.78</v>
      </c>
      <c r="L388" s="69">
        <v>5.78</v>
      </c>
      <c r="M388" s="69">
        <v>4.71</v>
      </c>
      <c r="N388" s="69">
        <v>3.42</v>
      </c>
      <c r="O388" s="69">
        <v>4.4000000000000004</v>
      </c>
      <c r="P388" s="69">
        <v>3.54</v>
      </c>
      <c r="Q388" s="69">
        <v>3.85</v>
      </c>
      <c r="R388" s="69">
        <v>3.85</v>
      </c>
      <c r="S388" s="69">
        <v>4.08</v>
      </c>
      <c r="T388" s="69">
        <v>6.44</v>
      </c>
      <c r="U388" s="69">
        <v>6.44</v>
      </c>
      <c r="V388" s="67">
        <v>7.85</v>
      </c>
      <c r="W388" s="69" t="str">
        <f t="shared" si="190"/>
        <v/>
      </c>
      <c r="X388" s="69" t="str">
        <f t="shared" si="190"/>
        <v/>
      </c>
      <c r="Y388" s="69" t="str">
        <f t="shared" si="190"/>
        <v/>
      </c>
      <c r="Z388" s="69" t="str">
        <f t="shared" si="190"/>
        <v/>
      </c>
      <c r="AA388" s="69" t="str">
        <f t="shared" si="190"/>
        <v/>
      </c>
      <c r="AB388" s="69" t="str">
        <f t="shared" si="190"/>
        <v/>
      </c>
      <c r="AC388" s="69">
        <f t="shared" si="190"/>
        <v>5.78</v>
      </c>
      <c r="AD388" s="69">
        <f t="shared" si="190"/>
        <v>5.78</v>
      </c>
      <c r="AE388" s="69">
        <f t="shared" si="190"/>
        <v>4.71</v>
      </c>
      <c r="AF388" s="69">
        <f t="shared" si="190"/>
        <v>3.42</v>
      </c>
      <c r="AG388" s="69">
        <f t="shared" si="190"/>
        <v>4.4000000000000004</v>
      </c>
      <c r="AH388" s="69">
        <f t="shared" si="190"/>
        <v>3.54</v>
      </c>
      <c r="AI388" s="69">
        <f t="shared" si="190"/>
        <v>3.85</v>
      </c>
      <c r="AJ388" s="69">
        <f t="shared" si="190"/>
        <v>3.85</v>
      </c>
      <c r="AK388" s="69">
        <f t="shared" si="190"/>
        <v>4.08</v>
      </c>
      <c r="AL388" s="69">
        <f t="shared" si="190"/>
        <v>6.44</v>
      </c>
      <c r="AM388" s="69">
        <f t="shared" si="188"/>
        <v>6.44</v>
      </c>
      <c r="AN388" s="67">
        <f t="shared" si="188"/>
        <v>7.85</v>
      </c>
      <c r="AO388" s="69">
        <f t="shared" si="150"/>
        <v>0</v>
      </c>
      <c r="AP388" s="69">
        <f t="shared" si="151"/>
        <v>0</v>
      </c>
      <c r="AQ388" s="69">
        <f t="shared" si="152"/>
        <v>0</v>
      </c>
      <c r="AR388" s="69">
        <f t="shared" si="153"/>
        <v>0</v>
      </c>
      <c r="AS388" s="69">
        <f t="shared" si="154"/>
        <v>0</v>
      </c>
      <c r="AT388" s="69">
        <f t="shared" si="155"/>
        <v>0</v>
      </c>
      <c r="AU388" s="69">
        <f t="shared" si="156"/>
        <v>0</v>
      </c>
      <c r="AV388" s="69">
        <f t="shared" si="157"/>
        <v>0</v>
      </c>
      <c r="AW388" s="69">
        <f t="shared" si="158"/>
        <v>0</v>
      </c>
      <c r="AX388" s="69">
        <f t="shared" si="159"/>
        <v>0.6875</v>
      </c>
      <c r="AY388" s="69">
        <f t="shared" si="160"/>
        <v>0</v>
      </c>
      <c r="AZ388" s="69">
        <f t="shared" si="161"/>
        <v>0</v>
      </c>
      <c r="BA388" s="69">
        <f t="shared" si="162"/>
        <v>0</v>
      </c>
      <c r="BB388" s="69">
        <f t="shared" si="163"/>
        <v>0</v>
      </c>
      <c r="BC388" s="69">
        <f t="shared" si="164"/>
        <v>0</v>
      </c>
      <c r="BD388" s="69">
        <f t="shared" si="165"/>
        <v>0</v>
      </c>
      <c r="BE388" s="69">
        <f t="shared" si="166"/>
        <v>0</v>
      </c>
      <c r="BF388" s="67">
        <f t="shared" si="167"/>
        <v>0</v>
      </c>
      <c r="BG388" s="69">
        <f t="shared" si="168"/>
        <v>0.3125</v>
      </c>
      <c r="BH388" s="67">
        <f t="shared" si="169"/>
        <v>0</v>
      </c>
      <c r="BI388" s="79">
        <f t="shared" si="170"/>
        <v>0</v>
      </c>
      <c r="BJ388" s="69">
        <f t="shared" si="171"/>
        <v>0</v>
      </c>
      <c r="BK388" s="69">
        <f t="shared" si="172"/>
        <v>0</v>
      </c>
      <c r="BL388" s="69">
        <f t="shared" si="173"/>
        <v>0</v>
      </c>
      <c r="BM388" s="69">
        <f t="shared" si="174"/>
        <v>0</v>
      </c>
      <c r="BN388" s="69">
        <f t="shared" si="175"/>
        <v>0</v>
      </c>
      <c r="BO388" s="69">
        <f t="shared" si="176"/>
        <v>0</v>
      </c>
      <c r="BP388" s="69">
        <f t="shared" si="177"/>
        <v>0</v>
      </c>
      <c r="BQ388" s="69">
        <f t="shared" si="178"/>
        <v>0</v>
      </c>
      <c r="BR388" s="69">
        <f t="shared" si="179"/>
        <v>0</v>
      </c>
      <c r="BS388" s="69">
        <f t="shared" si="180"/>
        <v>0</v>
      </c>
      <c r="BT388" s="69">
        <f t="shared" si="181"/>
        <v>0</v>
      </c>
      <c r="BU388" s="69">
        <f t="shared" si="182"/>
        <v>0</v>
      </c>
      <c r="BV388" s="69">
        <f t="shared" si="183"/>
        <v>0</v>
      </c>
      <c r="BW388" s="69">
        <f t="shared" si="184"/>
        <v>0</v>
      </c>
      <c r="BX388" s="69">
        <f t="shared" si="185"/>
        <v>0</v>
      </c>
      <c r="BY388" s="69">
        <f t="shared" si="186"/>
        <v>0</v>
      </c>
      <c r="BZ388" s="67">
        <f t="shared" si="187"/>
        <v>0</v>
      </c>
    </row>
    <row r="389" spans="3:78" x14ac:dyDescent="0.25">
      <c r="C389" s="261"/>
      <c r="D389" s="78">
        <v>0.7</v>
      </c>
      <c r="E389" s="69">
        <v>0</v>
      </c>
      <c r="F389" s="69">
        <v>0</v>
      </c>
      <c r="G389" s="69">
        <v>0</v>
      </c>
      <c r="H389" s="69">
        <v>0</v>
      </c>
      <c r="I389" s="69">
        <v>0</v>
      </c>
      <c r="J389" s="69">
        <v>0</v>
      </c>
      <c r="K389" s="69">
        <v>5.78</v>
      </c>
      <c r="L389" s="69">
        <v>5.78</v>
      </c>
      <c r="M389" s="69">
        <v>4.71</v>
      </c>
      <c r="N389" s="69">
        <v>3.42</v>
      </c>
      <c r="O389" s="69">
        <v>4.4000000000000004</v>
      </c>
      <c r="P389" s="69">
        <v>3.54</v>
      </c>
      <c r="Q389" s="69">
        <v>3.85</v>
      </c>
      <c r="R389" s="69">
        <v>3.85</v>
      </c>
      <c r="S389" s="69">
        <v>4.08</v>
      </c>
      <c r="T389" s="69">
        <v>6.44</v>
      </c>
      <c r="U389" s="69">
        <v>6.44</v>
      </c>
      <c r="V389" s="67">
        <v>7.85</v>
      </c>
      <c r="W389" s="69" t="str">
        <f t="shared" si="190"/>
        <v/>
      </c>
      <c r="X389" s="69" t="str">
        <f t="shared" si="190"/>
        <v/>
      </c>
      <c r="Y389" s="69" t="str">
        <f t="shared" si="190"/>
        <v/>
      </c>
      <c r="Z389" s="69" t="str">
        <f t="shared" si="190"/>
        <v/>
      </c>
      <c r="AA389" s="69" t="str">
        <f t="shared" si="190"/>
        <v/>
      </c>
      <c r="AB389" s="69" t="str">
        <f t="shared" si="190"/>
        <v/>
      </c>
      <c r="AC389" s="69">
        <f t="shared" si="190"/>
        <v>5.78</v>
      </c>
      <c r="AD389" s="69">
        <f t="shared" si="190"/>
        <v>5.78</v>
      </c>
      <c r="AE389" s="69">
        <f t="shared" si="190"/>
        <v>4.71</v>
      </c>
      <c r="AF389" s="69">
        <f t="shared" si="190"/>
        <v>3.42</v>
      </c>
      <c r="AG389" s="69">
        <f t="shared" si="190"/>
        <v>4.4000000000000004</v>
      </c>
      <c r="AH389" s="69">
        <f t="shared" si="190"/>
        <v>3.54</v>
      </c>
      <c r="AI389" s="69">
        <f t="shared" si="190"/>
        <v>3.85</v>
      </c>
      <c r="AJ389" s="69">
        <f t="shared" si="190"/>
        <v>3.85</v>
      </c>
      <c r="AK389" s="69">
        <f t="shared" si="190"/>
        <v>4.08</v>
      </c>
      <c r="AL389" s="69">
        <f t="shared" si="190"/>
        <v>6.44</v>
      </c>
      <c r="AM389" s="69">
        <f t="shared" si="188"/>
        <v>6.44</v>
      </c>
      <c r="AN389" s="67">
        <f t="shared" si="188"/>
        <v>7.85</v>
      </c>
      <c r="AO389" s="69">
        <f t="shared" si="150"/>
        <v>0</v>
      </c>
      <c r="AP389" s="69">
        <f t="shared" si="151"/>
        <v>0</v>
      </c>
      <c r="AQ389" s="69">
        <f t="shared" si="152"/>
        <v>0</v>
      </c>
      <c r="AR389" s="69">
        <f t="shared" si="153"/>
        <v>0</v>
      </c>
      <c r="AS389" s="69">
        <f t="shared" si="154"/>
        <v>0</v>
      </c>
      <c r="AT389" s="69">
        <f t="shared" si="155"/>
        <v>0</v>
      </c>
      <c r="AU389" s="69">
        <f t="shared" si="156"/>
        <v>0</v>
      </c>
      <c r="AV389" s="69">
        <f t="shared" si="157"/>
        <v>0</v>
      </c>
      <c r="AW389" s="69">
        <f t="shared" si="158"/>
        <v>0</v>
      </c>
      <c r="AX389" s="69">
        <f t="shared" si="159"/>
        <v>0.7</v>
      </c>
      <c r="AY389" s="69">
        <f t="shared" si="160"/>
        <v>0</v>
      </c>
      <c r="AZ389" s="69">
        <f t="shared" si="161"/>
        <v>0</v>
      </c>
      <c r="BA389" s="69">
        <f t="shared" si="162"/>
        <v>0</v>
      </c>
      <c r="BB389" s="69">
        <f t="shared" si="163"/>
        <v>0</v>
      </c>
      <c r="BC389" s="69">
        <f t="shared" si="164"/>
        <v>0</v>
      </c>
      <c r="BD389" s="69">
        <f t="shared" si="165"/>
        <v>0</v>
      </c>
      <c r="BE389" s="69">
        <f t="shared" si="166"/>
        <v>0</v>
      </c>
      <c r="BF389" s="67">
        <f t="shared" si="167"/>
        <v>0</v>
      </c>
      <c r="BG389" s="69">
        <f t="shared" si="168"/>
        <v>0.30000000000000004</v>
      </c>
      <c r="BH389" s="67">
        <f t="shared" si="169"/>
        <v>0</v>
      </c>
      <c r="BI389" s="79">
        <f t="shared" si="170"/>
        <v>0</v>
      </c>
      <c r="BJ389" s="69">
        <f t="shared" si="171"/>
        <v>0</v>
      </c>
      <c r="BK389" s="69">
        <f t="shared" si="172"/>
        <v>0</v>
      </c>
      <c r="BL389" s="69">
        <f t="shared" si="173"/>
        <v>0</v>
      </c>
      <c r="BM389" s="69">
        <f t="shared" si="174"/>
        <v>0</v>
      </c>
      <c r="BN389" s="69">
        <f t="shared" si="175"/>
        <v>0</v>
      </c>
      <c r="BO389" s="69">
        <f t="shared" si="176"/>
        <v>0</v>
      </c>
      <c r="BP389" s="69">
        <f t="shared" si="177"/>
        <v>0</v>
      </c>
      <c r="BQ389" s="69">
        <f t="shared" si="178"/>
        <v>0</v>
      </c>
      <c r="BR389" s="69">
        <f t="shared" si="179"/>
        <v>0</v>
      </c>
      <c r="BS389" s="69">
        <f t="shared" si="180"/>
        <v>0</v>
      </c>
      <c r="BT389" s="69">
        <f t="shared" si="181"/>
        <v>0</v>
      </c>
      <c r="BU389" s="69">
        <f t="shared" si="182"/>
        <v>0</v>
      </c>
      <c r="BV389" s="69">
        <f t="shared" si="183"/>
        <v>0</v>
      </c>
      <c r="BW389" s="69">
        <f t="shared" si="184"/>
        <v>0</v>
      </c>
      <c r="BX389" s="69">
        <f t="shared" si="185"/>
        <v>0</v>
      </c>
      <c r="BY389" s="69">
        <f t="shared" si="186"/>
        <v>0</v>
      </c>
      <c r="BZ389" s="67">
        <f t="shared" si="187"/>
        <v>0</v>
      </c>
    </row>
    <row r="390" spans="3:78" x14ac:dyDescent="0.25">
      <c r="C390" s="261"/>
      <c r="D390" s="78">
        <v>0.7142857142857143</v>
      </c>
      <c r="E390" s="69">
        <v>0</v>
      </c>
      <c r="F390" s="69">
        <v>0</v>
      </c>
      <c r="G390" s="69">
        <v>0</v>
      </c>
      <c r="H390" s="69">
        <v>0</v>
      </c>
      <c r="I390" s="69">
        <v>0</v>
      </c>
      <c r="J390" s="69">
        <v>0</v>
      </c>
      <c r="K390" s="69">
        <v>5.78</v>
      </c>
      <c r="L390" s="69">
        <v>5.78</v>
      </c>
      <c r="M390" s="69">
        <v>4.71</v>
      </c>
      <c r="N390" s="69">
        <v>3.8</v>
      </c>
      <c r="O390" s="69">
        <v>4.4000000000000004</v>
      </c>
      <c r="P390" s="69">
        <v>3.54</v>
      </c>
      <c r="Q390" s="69">
        <v>3.85</v>
      </c>
      <c r="R390" s="69">
        <v>4.08</v>
      </c>
      <c r="S390" s="69">
        <v>4.08</v>
      </c>
      <c r="T390" s="69">
        <v>6.44</v>
      </c>
      <c r="U390" s="69">
        <v>6.44</v>
      </c>
      <c r="V390" s="67">
        <v>9.27</v>
      </c>
      <c r="W390" s="69" t="str">
        <f t="shared" si="190"/>
        <v/>
      </c>
      <c r="X390" s="69" t="str">
        <f t="shared" si="190"/>
        <v/>
      </c>
      <c r="Y390" s="69" t="str">
        <f t="shared" si="190"/>
        <v/>
      </c>
      <c r="Z390" s="69" t="str">
        <f t="shared" si="190"/>
        <v/>
      </c>
      <c r="AA390" s="69" t="str">
        <f t="shared" si="190"/>
        <v/>
      </c>
      <c r="AB390" s="69" t="str">
        <f t="shared" si="190"/>
        <v/>
      </c>
      <c r="AC390" s="69">
        <f t="shared" si="190"/>
        <v>5.78</v>
      </c>
      <c r="AD390" s="69">
        <f t="shared" si="190"/>
        <v>5.78</v>
      </c>
      <c r="AE390" s="69">
        <f t="shared" si="190"/>
        <v>4.71</v>
      </c>
      <c r="AF390" s="69">
        <f t="shared" si="190"/>
        <v>3.8</v>
      </c>
      <c r="AG390" s="69">
        <f t="shared" si="190"/>
        <v>4.4000000000000004</v>
      </c>
      <c r="AH390" s="69">
        <f t="shared" si="190"/>
        <v>3.54</v>
      </c>
      <c r="AI390" s="69">
        <f t="shared" si="190"/>
        <v>3.85</v>
      </c>
      <c r="AJ390" s="69">
        <f t="shared" si="190"/>
        <v>4.08</v>
      </c>
      <c r="AK390" s="69">
        <f t="shared" si="190"/>
        <v>4.08</v>
      </c>
      <c r="AL390" s="69">
        <f t="shared" si="190"/>
        <v>6.44</v>
      </c>
      <c r="AM390" s="69">
        <f t="shared" si="188"/>
        <v>6.44</v>
      </c>
      <c r="AN390" s="67">
        <f t="shared" si="188"/>
        <v>9.27</v>
      </c>
      <c r="AO390" s="69">
        <f t="shared" si="150"/>
        <v>0</v>
      </c>
      <c r="AP390" s="69">
        <f t="shared" si="151"/>
        <v>0</v>
      </c>
      <c r="AQ390" s="69">
        <f t="shared" si="152"/>
        <v>0</v>
      </c>
      <c r="AR390" s="69">
        <f t="shared" si="153"/>
        <v>0</v>
      </c>
      <c r="AS390" s="69">
        <f t="shared" si="154"/>
        <v>0</v>
      </c>
      <c r="AT390" s="69">
        <f t="shared" si="155"/>
        <v>0</v>
      </c>
      <c r="AU390" s="69">
        <f t="shared" si="156"/>
        <v>0</v>
      </c>
      <c r="AV390" s="69">
        <f t="shared" si="157"/>
        <v>0</v>
      </c>
      <c r="AW390" s="69">
        <f t="shared" si="158"/>
        <v>0</v>
      </c>
      <c r="AX390" s="69">
        <f t="shared" si="159"/>
        <v>0</v>
      </c>
      <c r="AY390" s="69">
        <f t="shared" si="160"/>
        <v>0</v>
      </c>
      <c r="AZ390" s="69">
        <f t="shared" si="161"/>
        <v>0</v>
      </c>
      <c r="BA390" s="69">
        <f t="shared" si="162"/>
        <v>0</v>
      </c>
      <c r="BB390" s="69">
        <f t="shared" si="163"/>
        <v>0</v>
      </c>
      <c r="BC390" s="69">
        <f t="shared" si="164"/>
        <v>0</v>
      </c>
      <c r="BD390" s="69">
        <f t="shared" si="165"/>
        <v>0</v>
      </c>
      <c r="BE390" s="69">
        <f t="shared" si="166"/>
        <v>0</v>
      </c>
      <c r="BF390" s="67">
        <f t="shared" si="167"/>
        <v>0</v>
      </c>
      <c r="BG390" s="69">
        <f t="shared" si="168"/>
        <v>1000</v>
      </c>
      <c r="BH390" s="67">
        <f t="shared" si="169"/>
        <v>0</v>
      </c>
      <c r="BI390" s="79">
        <f t="shared" si="170"/>
        <v>0</v>
      </c>
      <c r="BJ390" s="69">
        <f t="shared" si="171"/>
        <v>0</v>
      </c>
      <c r="BK390" s="69">
        <f t="shared" si="172"/>
        <v>0</v>
      </c>
      <c r="BL390" s="69">
        <f t="shared" si="173"/>
        <v>0</v>
      </c>
      <c r="BM390" s="69">
        <f t="shared" si="174"/>
        <v>0</v>
      </c>
      <c r="BN390" s="69">
        <f t="shared" si="175"/>
        <v>0</v>
      </c>
      <c r="BO390" s="69">
        <f t="shared" si="176"/>
        <v>0</v>
      </c>
      <c r="BP390" s="69">
        <f t="shared" si="177"/>
        <v>0</v>
      </c>
      <c r="BQ390" s="69">
        <f t="shared" si="178"/>
        <v>0</v>
      </c>
      <c r="BR390" s="69">
        <f t="shared" si="179"/>
        <v>0</v>
      </c>
      <c r="BS390" s="69">
        <f t="shared" si="180"/>
        <v>0</v>
      </c>
      <c r="BT390" s="69">
        <f t="shared" si="181"/>
        <v>0</v>
      </c>
      <c r="BU390" s="69">
        <f t="shared" si="182"/>
        <v>0</v>
      </c>
      <c r="BV390" s="69">
        <f t="shared" si="183"/>
        <v>0</v>
      </c>
      <c r="BW390" s="69">
        <f t="shared" si="184"/>
        <v>0</v>
      </c>
      <c r="BX390" s="69">
        <f t="shared" si="185"/>
        <v>0</v>
      </c>
      <c r="BY390" s="69">
        <f t="shared" si="186"/>
        <v>0</v>
      </c>
      <c r="BZ390" s="67">
        <f t="shared" si="187"/>
        <v>0</v>
      </c>
    </row>
    <row r="391" spans="3:78" x14ac:dyDescent="0.25">
      <c r="C391" s="261"/>
      <c r="D391" s="78">
        <v>0.72727272727272729</v>
      </c>
      <c r="E391" s="69">
        <v>0</v>
      </c>
      <c r="F391" s="69">
        <v>0</v>
      </c>
      <c r="G391" s="69">
        <v>0</v>
      </c>
      <c r="H391" s="69">
        <v>0</v>
      </c>
      <c r="I391" s="69">
        <v>0</v>
      </c>
      <c r="J391" s="69">
        <v>0</v>
      </c>
      <c r="K391" s="69">
        <v>5.78</v>
      </c>
      <c r="L391" s="69">
        <v>5.78</v>
      </c>
      <c r="M391" s="69">
        <v>4.71</v>
      </c>
      <c r="N391" s="69">
        <v>3.8</v>
      </c>
      <c r="O391" s="69">
        <v>4.4000000000000004</v>
      </c>
      <c r="P391" s="69">
        <v>4.4000000000000004</v>
      </c>
      <c r="Q391" s="69">
        <v>3.85</v>
      </c>
      <c r="R391" s="69">
        <v>4.08</v>
      </c>
      <c r="S391" s="69">
        <v>6.44</v>
      </c>
      <c r="T391" s="69">
        <v>6.44</v>
      </c>
      <c r="U391" s="69">
        <v>6.6</v>
      </c>
      <c r="V391" s="67">
        <v>9.27</v>
      </c>
      <c r="W391" s="69" t="str">
        <f t="shared" si="190"/>
        <v/>
      </c>
      <c r="X391" s="69" t="str">
        <f t="shared" si="190"/>
        <v/>
      </c>
      <c r="Y391" s="69" t="str">
        <f t="shared" si="190"/>
        <v/>
      </c>
      <c r="Z391" s="69" t="str">
        <f t="shared" si="190"/>
        <v/>
      </c>
      <c r="AA391" s="69" t="str">
        <f t="shared" si="190"/>
        <v/>
      </c>
      <c r="AB391" s="69" t="str">
        <f t="shared" si="190"/>
        <v/>
      </c>
      <c r="AC391" s="69">
        <f t="shared" si="190"/>
        <v>5.78</v>
      </c>
      <c r="AD391" s="69">
        <f t="shared" si="190"/>
        <v>5.78</v>
      </c>
      <c r="AE391" s="69">
        <f t="shared" si="190"/>
        <v>4.71</v>
      </c>
      <c r="AF391" s="69">
        <f t="shared" si="190"/>
        <v>3.8</v>
      </c>
      <c r="AG391" s="69">
        <f t="shared" si="190"/>
        <v>4.4000000000000004</v>
      </c>
      <c r="AH391" s="69">
        <f t="shared" si="190"/>
        <v>4.4000000000000004</v>
      </c>
      <c r="AI391" s="69">
        <f t="shared" si="190"/>
        <v>3.85</v>
      </c>
      <c r="AJ391" s="69">
        <f t="shared" si="190"/>
        <v>4.08</v>
      </c>
      <c r="AK391" s="69">
        <f t="shared" si="190"/>
        <v>6.44</v>
      </c>
      <c r="AL391" s="69">
        <f t="shared" si="190"/>
        <v>6.44</v>
      </c>
      <c r="AM391" s="69">
        <f t="shared" si="188"/>
        <v>6.6</v>
      </c>
      <c r="AN391" s="67">
        <f t="shared" si="188"/>
        <v>9.27</v>
      </c>
      <c r="AO391" s="69">
        <f t="shared" si="150"/>
        <v>0</v>
      </c>
      <c r="AP391" s="69">
        <f t="shared" si="151"/>
        <v>0</v>
      </c>
      <c r="AQ391" s="69">
        <f t="shared" si="152"/>
        <v>0</v>
      </c>
      <c r="AR391" s="69">
        <f t="shared" si="153"/>
        <v>0</v>
      </c>
      <c r="AS391" s="69">
        <f t="shared" si="154"/>
        <v>0</v>
      </c>
      <c r="AT391" s="69">
        <f t="shared" si="155"/>
        <v>0</v>
      </c>
      <c r="AU391" s="69">
        <f t="shared" si="156"/>
        <v>0</v>
      </c>
      <c r="AV391" s="69">
        <f t="shared" si="157"/>
        <v>0</v>
      </c>
      <c r="AW391" s="69">
        <f t="shared" si="158"/>
        <v>0</v>
      </c>
      <c r="AX391" s="69">
        <f t="shared" si="159"/>
        <v>0</v>
      </c>
      <c r="AY391" s="69">
        <f t="shared" si="160"/>
        <v>0</v>
      </c>
      <c r="AZ391" s="69">
        <f t="shared" si="161"/>
        <v>0</v>
      </c>
      <c r="BA391" s="69">
        <f t="shared" si="162"/>
        <v>0</v>
      </c>
      <c r="BB391" s="69">
        <f t="shared" si="163"/>
        <v>0</v>
      </c>
      <c r="BC391" s="69">
        <f t="shared" si="164"/>
        <v>0</v>
      </c>
      <c r="BD391" s="69">
        <f t="shared" si="165"/>
        <v>0</v>
      </c>
      <c r="BE391" s="69">
        <f t="shared" si="166"/>
        <v>0</v>
      </c>
      <c r="BF391" s="67">
        <f t="shared" si="167"/>
        <v>0</v>
      </c>
      <c r="BG391" s="69">
        <f t="shared" si="168"/>
        <v>1000</v>
      </c>
      <c r="BH391" s="67">
        <f t="shared" si="169"/>
        <v>0</v>
      </c>
      <c r="BI391" s="79">
        <f t="shared" si="170"/>
        <v>0</v>
      </c>
      <c r="BJ391" s="69">
        <f t="shared" si="171"/>
        <v>0</v>
      </c>
      <c r="BK391" s="69">
        <f t="shared" si="172"/>
        <v>0</v>
      </c>
      <c r="BL391" s="69">
        <f t="shared" si="173"/>
        <v>0</v>
      </c>
      <c r="BM391" s="69">
        <f t="shared" si="174"/>
        <v>0</v>
      </c>
      <c r="BN391" s="69">
        <f t="shared" si="175"/>
        <v>0</v>
      </c>
      <c r="BO391" s="69">
        <f t="shared" si="176"/>
        <v>0</v>
      </c>
      <c r="BP391" s="69">
        <f t="shared" si="177"/>
        <v>0</v>
      </c>
      <c r="BQ391" s="69">
        <f t="shared" si="178"/>
        <v>0</v>
      </c>
      <c r="BR391" s="69">
        <f t="shared" si="179"/>
        <v>0</v>
      </c>
      <c r="BS391" s="69">
        <f t="shared" si="180"/>
        <v>0</v>
      </c>
      <c r="BT391" s="69">
        <f t="shared" si="181"/>
        <v>0</v>
      </c>
      <c r="BU391" s="69">
        <f t="shared" si="182"/>
        <v>0</v>
      </c>
      <c r="BV391" s="69">
        <f t="shared" si="183"/>
        <v>0</v>
      </c>
      <c r="BW391" s="69">
        <f t="shared" si="184"/>
        <v>0</v>
      </c>
      <c r="BX391" s="69">
        <f t="shared" si="185"/>
        <v>0</v>
      </c>
      <c r="BY391" s="69">
        <f t="shared" si="186"/>
        <v>0</v>
      </c>
      <c r="BZ391" s="67">
        <f t="shared" si="187"/>
        <v>0</v>
      </c>
    </row>
    <row r="392" spans="3:78" x14ac:dyDescent="0.25">
      <c r="C392" s="261"/>
      <c r="D392" s="78">
        <v>0.73333333333333328</v>
      </c>
      <c r="E392" s="69">
        <v>0</v>
      </c>
      <c r="F392" s="69">
        <v>0</v>
      </c>
      <c r="G392" s="69">
        <v>0</v>
      </c>
      <c r="H392" s="69">
        <v>0</v>
      </c>
      <c r="I392" s="69">
        <v>0</v>
      </c>
      <c r="J392" s="69">
        <v>0</v>
      </c>
      <c r="K392" s="69">
        <v>5.78</v>
      </c>
      <c r="L392" s="69">
        <v>5.78</v>
      </c>
      <c r="M392" s="69">
        <v>4.71</v>
      </c>
      <c r="N392" s="69">
        <v>3.8</v>
      </c>
      <c r="O392" s="69">
        <v>4.4000000000000004</v>
      </c>
      <c r="P392" s="69">
        <v>4.4000000000000004</v>
      </c>
      <c r="Q392" s="69">
        <v>3.85</v>
      </c>
      <c r="R392" s="69">
        <v>4.08</v>
      </c>
      <c r="S392" s="69">
        <v>6.44</v>
      </c>
      <c r="T392" s="69">
        <v>6.44</v>
      </c>
      <c r="U392" s="69">
        <v>6.6</v>
      </c>
      <c r="V392" s="67">
        <v>9.27</v>
      </c>
      <c r="W392" s="69" t="str">
        <f t="shared" si="190"/>
        <v/>
      </c>
      <c r="X392" s="69" t="str">
        <f t="shared" si="190"/>
        <v/>
      </c>
      <c r="Y392" s="69" t="str">
        <f t="shared" si="190"/>
        <v/>
      </c>
      <c r="Z392" s="69" t="str">
        <f t="shared" si="190"/>
        <v/>
      </c>
      <c r="AA392" s="69" t="str">
        <f t="shared" si="190"/>
        <v/>
      </c>
      <c r="AB392" s="69" t="str">
        <f t="shared" si="190"/>
        <v/>
      </c>
      <c r="AC392" s="69">
        <f t="shared" si="190"/>
        <v>5.78</v>
      </c>
      <c r="AD392" s="69">
        <f t="shared" si="190"/>
        <v>5.78</v>
      </c>
      <c r="AE392" s="69">
        <f t="shared" si="190"/>
        <v>4.71</v>
      </c>
      <c r="AF392" s="69">
        <f t="shared" si="190"/>
        <v>3.8</v>
      </c>
      <c r="AG392" s="69">
        <f t="shared" si="190"/>
        <v>4.4000000000000004</v>
      </c>
      <c r="AH392" s="69">
        <f t="shared" si="190"/>
        <v>4.4000000000000004</v>
      </c>
      <c r="AI392" s="69">
        <f t="shared" si="190"/>
        <v>3.85</v>
      </c>
      <c r="AJ392" s="69">
        <f t="shared" si="190"/>
        <v>4.08</v>
      </c>
      <c r="AK392" s="69">
        <f t="shared" si="190"/>
        <v>6.44</v>
      </c>
      <c r="AL392" s="69">
        <f t="shared" si="190"/>
        <v>6.44</v>
      </c>
      <c r="AM392" s="69">
        <f t="shared" si="188"/>
        <v>6.6</v>
      </c>
      <c r="AN392" s="67">
        <f t="shared" si="188"/>
        <v>9.27</v>
      </c>
      <c r="AO392" s="69">
        <f t="shared" si="150"/>
        <v>0</v>
      </c>
      <c r="AP392" s="69">
        <f t="shared" si="151"/>
        <v>0</v>
      </c>
      <c r="AQ392" s="69">
        <f t="shared" si="152"/>
        <v>0</v>
      </c>
      <c r="AR392" s="69">
        <f t="shared" si="153"/>
        <v>0</v>
      </c>
      <c r="AS392" s="69">
        <f t="shared" si="154"/>
        <v>0</v>
      </c>
      <c r="AT392" s="69">
        <f t="shared" si="155"/>
        <v>0</v>
      </c>
      <c r="AU392" s="69">
        <f t="shared" si="156"/>
        <v>0</v>
      </c>
      <c r="AV392" s="69">
        <f t="shared" si="157"/>
        <v>0</v>
      </c>
      <c r="AW392" s="69">
        <f t="shared" si="158"/>
        <v>0</v>
      </c>
      <c r="AX392" s="69">
        <f t="shared" si="159"/>
        <v>0</v>
      </c>
      <c r="AY392" s="69">
        <f t="shared" si="160"/>
        <v>0</v>
      </c>
      <c r="AZ392" s="69">
        <f t="shared" si="161"/>
        <v>0</v>
      </c>
      <c r="BA392" s="69">
        <f t="shared" si="162"/>
        <v>0</v>
      </c>
      <c r="BB392" s="69">
        <f t="shared" si="163"/>
        <v>0</v>
      </c>
      <c r="BC392" s="69">
        <f t="shared" si="164"/>
        <v>0</v>
      </c>
      <c r="BD392" s="69">
        <f t="shared" si="165"/>
        <v>0</v>
      </c>
      <c r="BE392" s="69">
        <f t="shared" si="166"/>
        <v>0</v>
      </c>
      <c r="BF392" s="67">
        <f t="shared" si="167"/>
        <v>0</v>
      </c>
      <c r="BG392" s="69">
        <f t="shared" si="168"/>
        <v>1000</v>
      </c>
      <c r="BH392" s="67">
        <f t="shared" si="169"/>
        <v>0</v>
      </c>
      <c r="BI392" s="79">
        <f t="shared" si="170"/>
        <v>0</v>
      </c>
      <c r="BJ392" s="69">
        <f t="shared" si="171"/>
        <v>0</v>
      </c>
      <c r="BK392" s="69">
        <f t="shared" si="172"/>
        <v>0</v>
      </c>
      <c r="BL392" s="69">
        <f t="shared" si="173"/>
        <v>0</v>
      </c>
      <c r="BM392" s="69">
        <f t="shared" si="174"/>
        <v>0</v>
      </c>
      <c r="BN392" s="69">
        <f t="shared" si="175"/>
        <v>0</v>
      </c>
      <c r="BO392" s="69">
        <f t="shared" si="176"/>
        <v>0</v>
      </c>
      <c r="BP392" s="69">
        <f t="shared" si="177"/>
        <v>0</v>
      </c>
      <c r="BQ392" s="69">
        <f t="shared" si="178"/>
        <v>0</v>
      </c>
      <c r="BR392" s="69">
        <f t="shared" si="179"/>
        <v>0</v>
      </c>
      <c r="BS392" s="69">
        <f t="shared" si="180"/>
        <v>0</v>
      </c>
      <c r="BT392" s="69">
        <f t="shared" si="181"/>
        <v>0</v>
      </c>
      <c r="BU392" s="69">
        <f t="shared" si="182"/>
        <v>0</v>
      </c>
      <c r="BV392" s="69">
        <f t="shared" si="183"/>
        <v>0</v>
      </c>
      <c r="BW392" s="69">
        <f t="shared" si="184"/>
        <v>0</v>
      </c>
      <c r="BX392" s="69">
        <f t="shared" si="185"/>
        <v>0</v>
      </c>
      <c r="BY392" s="69">
        <f t="shared" si="186"/>
        <v>0</v>
      </c>
      <c r="BZ392" s="67">
        <f t="shared" si="187"/>
        <v>0</v>
      </c>
    </row>
    <row r="393" spans="3:78" x14ac:dyDescent="0.25">
      <c r="C393" s="261"/>
      <c r="D393" s="78">
        <v>0.75</v>
      </c>
      <c r="E393" s="69">
        <v>0</v>
      </c>
      <c r="F393" s="69">
        <v>0</v>
      </c>
      <c r="G393" s="69">
        <v>0</v>
      </c>
      <c r="H393" s="69">
        <v>0</v>
      </c>
      <c r="I393" s="69">
        <v>0</v>
      </c>
      <c r="J393" s="69">
        <v>0</v>
      </c>
      <c r="K393" s="69">
        <v>5.78</v>
      </c>
      <c r="L393" s="69">
        <v>3.77</v>
      </c>
      <c r="M393" s="69">
        <v>4.71</v>
      </c>
      <c r="N393" s="69">
        <v>3.8</v>
      </c>
      <c r="O393" s="69">
        <v>4.4000000000000004</v>
      </c>
      <c r="P393" s="69">
        <v>4.4000000000000004</v>
      </c>
      <c r="Q393" s="69">
        <v>3.85</v>
      </c>
      <c r="R393" s="69">
        <v>4.08</v>
      </c>
      <c r="S393" s="69">
        <v>6.44</v>
      </c>
      <c r="T393" s="69">
        <v>6.44</v>
      </c>
      <c r="U393" s="69">
        <v>7.85</v>
      </c>
      <c r="V393" s="67">
        <v>9.27</v>
      </c>
      <c r="W393" s="69" t="str">
        <f t="shared" si="190"/>
        <v/>
      </c>
      <c r="X393" s="69" t="str">
        <f t="shared" si="190"/>
        <v/>
      </c>
      <c r="Y393" s="69" t="str">
        <f t="shared" si="190"/>
        <v/>
      </c>
      <c r="Z393" s="69" t="str">
        <f t="shared" si="190"/>
        <v/>
      </c>
      <c r="AA393" s="69" t="str">
        <f t="shared" si="190"/>
        <v/>
      </c>
      <c r="AB393" s="69" t="str">
        <f t="shared" si="190"/>
        <v/>
      </c>
      <c r="AC393" s="69">
        <f t="shared" si="190"/>
        <v>5.78</v>
      </c>
      <c r="AD393" s="69">
        <f t="shared" si="190"/>
        <v>3.77</v>
      </c>
      <c r="AE393" s="69">
        <f t="shared" si="190"/>
        <v>4.71</v>
      </c>
      <c r="AF393" s="69">
        <f t="shared" si="190"/>
        <v>3.8</v>
      </c>
      <c r="AG393" s="69">
        <f t="shared" si="190"/>
        <v>4.4000000000000004</v>
      </c>
      <c r="AH393" s="69">
        <f t="shared" si="190"/>
        <v>4.4000000000000004</v>
      </c>
      <c r="AI393" s="69">
        <f t="shared" si="190"/>
        <v>3.85</v>
      </c>
      <c r="AJ393" s="69">
        <f t="shared" si="190"/>
        <v>4.08</v>
      </c>
      <c r="AK393" s="69">
        <f t="shared" si="190"/>
        <v>6.44</v>
      </c>
      <c r="AL393" s="69">
        <f t="shared" si="190"/>
        <v>6.44</v>
      </c>
      <c r="AM393" s="69">
        <f t="shared" si="188"/>
        <v>7.85</v>
      </c>
      <c r="AN393" s="67">
        <f t="shared" si="188"/>
        <v>9.27</v>
      </c>
      <c r="AO393" s="69">
        <f t="shared" si="150"/>
        <v>0</v>
      </c>
      <c r="AP393" s="69">
        <f t="shared" si="151"/>
        <v>0</v>
      </c>
      <c r="AQ393" s="69">
        <f t="shared" si="152"/>
        <v>0</v>
      </c>
      <c r="AR393" s="69">
        <f t="shared" si="153"/>
        <v>0</v>
      </c>
      <c r="AS393" s="69">
        <f t="shared" si="154"/>
        <v>0</v>
      </c>
      <c r="AT393" s="69">
        <f t="shared" si="155"/>
        <v>0</v>
      </c>
      <c r="AU393" s="69">
        <f t="shared" si="156"/>
        <v>0</v>
      </c>
      <c r="AV393" s="69">
        <f t="shared" si="157"/>
        <v>0</v>
      </c>
      <c r="AW393" s="69">
        <f t="shared" si="158"/>
        <v>0</v>
      </c>
      <c r="AX393" s="69">
        <f t="shared" si="159"/>
        <v>0</v>
      </c>
      <c r="AY393" s="69">
        <f t="shared" si="160"/>
        <v>0</v>
      </c>
      <c r="AZ393" s="69">
        <f t="shared" si="161"/>
        <v>0</v>
      </c>
      <c r="BA393" s="69">
        <f t="shared" si="162"/>
        <v>0</v>
      </c>
      <c r="BB393" s="69">
        <f t="shared" si="163"/>
        <v>0</v>
      </c>
      <c r="BC393" s="69">
        <f t="shared" si="164"/>
        <v>0</v>
      </c>
      <c r="BD393" s="69">
        <f t="shared" si="165"/>
        <v>0</v>
      </c>
      <c r="BE393" s="69">
        <f t="shared" si="166"/>
        <v>0</v>
      </c>
      <c r="BF393" s="67">
        <f t="shared" si="167"/>
        <v>0</v>
      </c>
      <c r="BG393" s="69">
        <f t="shared" si="168"/>
        <v>1000</v>
      </c>
      <c r="BH393" s="67">
        <f t="shared" si="169"/>
        <v>0</v>
      </c>
      <c r="BI393" s="79">
        <f t="shared" si="170"/>
        <v>0</v>
      </c>
      <c r="BJ393" s="69">
        <f t="shared" si="171"/>
        <v>0</v>
      </c>
      <c r="BK393" s="69">
        <f t="shared" si="172"/>
        <v>0</v>
      </c>
      <c r="BL393" s="69">
        <f t="shared" si="173"/>
        <v>0</v>
      </c>
      <c r="BM393" s="69">
        <f t="shared" si="174"/>
        <v>0</v>
      </c>
      <c r="BN393" s="69">
        <f t="shared" si="175"/>
        <v>0</v>
      </c>
      <c r="BO393" s="69">
        <f t="shared" si="176"/>
        <v>0</v>
      </c>
      <c r="BP393" s="69">
        <f t="shared" si="177"/>
        <v>0</v>
      </c>
      <c r="BQ393" s="69">
        <f t="shared" si="178"/>
        <v>0</v>
      </c>
      <c r="BR393" s="69">
        <f t="shared" si="179"/>
        <v>0</v>
      </c>
      <c r="BS393" s="69">
        <f t="shared" si="180"/>
        <v>0</v>
      </c>
      <c r="BT393" s="69">
        <f t="shared" si="181"/>
        <v>0</v>
      </c>
      <c r="BU393" s="69">
        <f t="shared" si="182"/>
        <v>0</v>
      </c>
      <c r="BV393" s="69">
        <f t="shared" si="183"/>
        <v>0</v>
      </c>
      <c r="BW393" s="69">
        <f t="shared" si="184"/>
        <v>0</v>
      </c>
      <c r="BX393" s="69">
        <f t="shared" si="185"/>
        <v>0</v>
      </c>
      <c r="BY393" s="69">
        <f t="shared" si="186"/>
        <v>0</v>
      </c>
      <c r="BZ393" s="67">
        <f t="shared" si="187"/>
        <v>0</v>
      </c>
    </row>
    <row r="394" spans="3:78" x14ac:dyDescent="0.25">
      <c r="C394" s="261"/>
      <c r="D394" s="78">
        <v>0.76190476190476186</v>
      </c>
      <c r="E394" s="69">
        <v>0</v>
      </c>
      <c r="F394" s="69">
        <v>0</v>
      </c>
      <c r="G394" s="69">
        <v>0</v>
      </c>
      <c r="H394" s="69">
        <v>0</v>
      </c>
      <c r="I394" s="69">
        <v>0</v>
      </c>
      <c r="J394" s="69">
        <v>0</v>
      </c>
      <c r="K394" s="69">
        <v>5.78</v>
      </c>
      <c r="L394" s="69">
        <v>3.77</v>
      </c>
      <c r="M394" s="69">
        <v>4.71</v>
      </c>
      <c r="N394" s="69">
        <v>3.8</v>
      </c>
      <c r="O394" s="69">
        <v>4.4000000000000004</v>
      </c>
      <c r="P394" s="69">
        <v>4.4000000000000004</v>
      </c>
      <c r="Q394" s="69">
        <v>3.85</v>
      </c>
      <c r="R394" s="69">
        <v>6.44</v>
      </c>
      <c r="S394" s="69">
        <v>6.44</v>
      </c>
      <c r="T394" s="69">
        <v>6.44</v>
      </c>
      <c r="U394" s="69">
        <v>7.85</v>
      </c>
      <c r="V394" s="67">
        <v>9.27</v>
      </c>
      <c r="W394" s="69" t="str">
        <f t="shared" si="190"/>
        <v/>
      </c>
      <c r="X394" s="69" t="str">
        <f t="shared" si="190"/>
        <v/>
      </c>
      <c r="Y394" s="69" t="str">
        <f t="shared" si="190"/>
        <v/>
      </c>
      <c r="Z394" s="69" t="str">
        <f t="shared" si="190"/>
        <v/>
      </c>
      <c r="AA394" s="69" t="str">
        <f t="shared" si="190"/>
        <v/>
      </c>
      <c r="AB394" s="69" t="str">
        <f t="shared" si="190"/>
        <v/>
      </c>
      <c r="AC394" s="69">
        <f t="shared" si="190"/>
        <v>5.78</v>
      </c>
      <c r="AD394" s="69">
        <f t="shared" si="190"/>
        <v>3.77</v>
      </c>
      <c r="AE394" s="69">
        <f t="shared" si="190"/>
        <v>4.71</v>
      </c>
      <c r="AF394" s="69">
        <f t="shared" si="190"/>
        <v>3.8</v>
      </c>
      <c r="AG394" s="69">
        <f t="shared" si="190"/>
        <v>4.4000000000000004</v>
      </c>
      <c r="AH394" s="69">
        <f t="shared" si="190"/>
        <v>4.4000000000000004</v>
      </c>
      <c r="AI394" s="69">
        <f t="shared" si="190"/>
        <v>3.85</v>
      </c>
      <c r="AJ394" s="69">
        <f t="shared" si="190"/>
        <v>6.44</v>
      </c>
      <c r="AK394" s="69">
        <f t="shared" si="190"/>
        <v>6.44</v>
      </c>
      <c r="AL394" s="69">
        <f t="shared" si="190"/>
        <v>6.44</v>
      </c>
      <c r="AM394" s="69">
        <f t="shared" si="188"/>
        <v>7.85</v>
      </c>
      <c r="AN394" s="67">
        <f t="shared" si="188"/>
        <v>9.27</v>
      </c>
      <c r="AO394" s="69">
        <f t="shared" si="150"/>
        <v>0</v>
      </c>
      <c r="AP394" s="69">
        <f t="shared" si="151"/>
        <v>0</v>
      </c>
      <c r="AQ394" s="69">
        <f t="shared" si="152"/>
        <v>0</v>
      </c>
      <c r="AR394" s="69">
        <f t="shared" si="153"/>
        <v>0</v>
      </c>
      <c r="AS394" s="69">
        <f t="shared" si="154"/>
        <v>0</v>
      </c>
      <c r="AT394" s="69">
        <f t="shared" si="155"/>
        <v>0</v>
      </c>
      <c r="AU394" s="69">
        <f t="shared" si="156"/>
        <v>0</v>
      </c>
      <c r="AV394" s="69">
        <f t="shared" si="157"/>
        <v>0</v>
      </c>
      <c r="AW394" s="69">
        <f t="shared" si="158"/>
        <v>0</v>
      </c>
      <c r="AX394" s="69">
        <f t="shared" si="159"/>
        <v>0</v>
      </c>
      <c r="AY394" s="69">
        <f t="shared" si="160"/>
        <v>0</v>
      </c>
      <c r="AZ394" s="69">
        <f t="shared" si="161"/>
        <v>0</v>
      </c>
      <c r="BA394" s="69">
        <f t="shared" si="162"/>
        <v>0</v>
      </c>
      <c r="BB394" s="69">
        <f t="shared" si="163"/>
        <v>0</v>
      </c>
      <c r="BC394" s="69">
        <f t="shared" si="164"/>
        <v>0</v>
      </c>
      <c r="BD394" s="69">
        <f t="shared" si="165"/>
        <v>0</v>
      </c>
      <c r="BE394" s="69">
        <f t="shared" si="166"/>
        <v>0</v>
      </c>
      <c r="BF394" s="67">
        <f t="shared" si="167"/>
        <v>0</v>
      </c>
      <c r="BG394" s="69">
        <f t="shared" si="168"/>
        <v>1000</v>
      </c>
      <c r="BH394" s="67">
        <f t="shared" si="169"/>
        <v>0</v>
      </c>
      <c r="BI394" s="79">
        <f t="shared" si="170"/>
        <v>0</v>
      </c>
      <c r="BJ394" s="69">
        <f t="shared" si="171"/>
        <v>0</v>
      </c>
      <c r="BK394" s="69">
        <f t="shared" si="172"/>
        <v>0</v>
      </c>
      <c r="BL394" s="69">
        <f t="shared" si="173"/>
        <v>0</v>
      </c>
      <c r="BM394" s="69">
        <f t="shared" si="174"/>
        <v>0</v>
      </c>
      <c r="BN394" s="69">
        <f t="shared" si="175"/>
        <v>0</v>
      </c>
      <c r="BO394" s="69">
        <f t="shared" si="176"/>
        <v>0</v>
      </c>
      <c r="BP394" s="69">
        <f t="shared" si="177"/>
        <v>0</v>
      </c>
      <c r="BQ394" s="69">
        <f t="shared" si="178"/>
        <v>0</v>
      </c>
      <c r="BR394" s="69">
        <f t="shared" si="179"/>
        <v>0</v>
      </c>
      <c r="BS394" s="69">
        <f t="shared" si="180"/>
        <v>0</v>
      </c>
      <c r="BT394" s="69">
        <f t="shared" si="181"/>
        <v>0</v>
      </c>
      <c r="BU394" s="69">
        <f t="shared" si="182"/>
        <v>0</v>
      </c>
      <c r="BV394" s="69">
        <f t="shared" si="183"/>
        <v>0</v>
      </c>
      <c r="BW394" s="69">
        <f t="shared" si="184"/>
        <v>0</v>
      </c>
      <c r="BX394" s="69">
        <f t="shared" si="185"/>
        <v>0</v>
      </c>
      <c r="BY394" s="69">
        <f t="shared" si="186"/>
        <v>0</v>
      </c>
      <c r="BZ394" s="67">
        <f t="shared" si="187"/>
        <v>0</v>
      </c>
    </row>
    <row r="395" spans="3:78" x14ac:dyDescent="0.25">
      <c r="C395" s="261"/>
      <c r="D395" s="78">
        <v>0.77777777777777779</v>
      </c>
      <c r="E395" s="69">
        <v>0</v>
      </c>
      <c r="F395" s="69">
        <v>0</v>
      </c>
      <c r="G395" s="69">
        <v>0</v>
      </c>
      <c r="H395" s="69">
        <v>0</v>
      </c>
      <c r="I395" s="69">
        <v>0</v>
      </c>
      <c r="J395" s="69">
        <v>0</v>
      </c>
      <c r="K395" s="69">
        <v>5.78</v>
      </c>
      <c r="L395" s="69">
        <v>4.01</v>
      </c>
      <c r="M395" s="69">
        <v>4.71</v>
      </c>
      <c r="N395" s="69">
        <v>3.8</v>
      </c>
      <c r="O395" s="69">
        <v>4.4000000000000004</v>
      </c>
      <c r="P395" s="69">
        <v>4.4000000000000004</v>
      </c>
      <c r="Q395" s="69">
        <v>3.85</v>
      </c>
      <c r="R395" s="69">
        <v>6.44</v>
      </c>
      <c r="S395" s="69">
        <v>6.44</v>
      </c>
      <c r="T395" s="69">
        <v>6.44</v>
      </c>
      <c r="U395" s="69">
        <v>7.85</v>
      </c>
      <c r="V395" s="67">
        <v>9.27</v>
      </c>
      <c r="W395" s="69" t="str">
        <f t="shared" si="190"/>
        <v/>
      </c>
      <c r="X395" s="69" t="str">
        <f t="shared" si="190"/>
        <v/>
      </c>
      <c r="Y395" s="69" t="str">
        <f t="shared" si="190"/>
        <v/>
      </c>
      <c r="Z395" s="69" t="str">
        <f t="shared" si="190"/>
        <v/>
      </c>
      <c r="AA395" s="69" t="str">
        <f t="shared" si="190"/>
        <v/>
      </c>
      <c r="AB395" s="69" t="str">
        <f t="shared" si="190"/>
        <v/>
      </c>
      <c r="AC395" s="69">
        <f t="shared" si="190"/>
        <v>5.78</v>
      </c>
      <c r="AD395" s="69">
        <f t="shared" si="190"/>
        <v>4.01</v>
      </c>
      <c r="AE395" s="69">
        <f t="shared" si="190"/>
        <v>4.71</v>
      </c>
      <c r="AF395" s="69">
        <f t="shared" si="190"/>
        <v>3.8</v>
      </c>
      <c r="AG395" s="69">
        <f t="shared" si="190"/>
        <v>4.4000000000000004</v>
      </c>
      <c r="AH395" s="69">
        <f t="shared" si="190"/>
        <v>4.4000000000000004</v>
      </c>
      <c r="AI395" s="69">
        <f t="shared" si="190"/>
        <v>3.85</v>
      </c>
      <c r="AJ395" s="69">
        <f t="shared" si="190"/>
        <v>6.44</v>
      </c>
      <c r="AK395" s="69">
        <f t="shared" si="190"/>
        <v>6.44</v>
      </c>
      <c r="AL395" s="69">
        <f t="shared" si="190"/>
        <v>6.44</v>
      </c>
      <c r="AM395" s="69">
        <f t="shared" si="188"/>
        <v>7.85</v>
      </c>
      <c r="AN395" s="67">
        <f t="shared" si="188"/>
        <v>9.27</v>
      </c>
      <c r="AO395" s="69">
        <f t="shared" si="150"/>
        <v>0</v>
      </c>
      <c r="AP395" s="69">
        <f t="shared" si="151"/>
        <v>0</v>
      </c>
      <c r="AQ395" s="69">
        <f t="shared" si="152"/>
        <v>0</v>
      </c>
      <c r="AR395" s="69">
        <f t="shared" si="153"/>
        <v>0</v>
      </c>
      <c r="AS395" s="69">
        <f t="shared" si="154"/>
        <v>0</v>
      </c>
      <c r="AT395" s="69">
        <f t="shared" si="155"/>
        <v>0</v>
      </c>
      <c r="AU395" s="69">
        <f t="shared" si="156"/>
        <v>0</v>
      </c>
      <c r="AV395" s="69">
        <f t="shared" si="157"/>
        <v>0</v>
      </c>
      <c r="AW395" s="69">
        <f t="shared" si="158"/>
        <v>0</v>
      </c>
      <c r="AX395" s="69">
        <f t="shared" si="159"/>
        <v>0</v>
      </c>
      <c r="AY395" s="69">
        <f t="shared" si="160"/>
        <v>0</v>
      </c>
      <c r="AZ395" s="69">
        <f t="shared" si="161"/>
        <v>0</v>
      </c>
      <c r="BA395" s="69">
        <f t="shared" si="162"/>
        <v>0</v>
      </c>
      <c r="BB395" s="69">
        <f t="shared" si="163"/>
        <v>0</v>
      </c>
      <c r="BC395" s="69">
        <f t="shared" si="164"/>
        <v>0</v>
      </c>
      <c r="BD395" s="69">
        <f t="shared" si="165"/>
        <v>0</v>
      </c>
      <c r="BE395" s="69">
        <f t="shared" si="166"/>
        <v>0</v>
      </c>
      <c r="BF395" s="67">
        <f t="shared" si="167"/>
        <v>0</v>
      </c>
      <c r="BG395" s="69">
        <f t="shared" si="168"/>
        <v>1000</v>
      </c>
      <c r="BH395" s="67">
        <f t="shared" si="169"/>
        <v>0</v>
      </c>
      <c r="BI395" s="79">
        <f t="shared" si="170"/>
        <v>0</v>
      </c>
      <c r="BJ395" s="69">
        <f t="shared" si="171"/>
        <v>0</v>
      </c>
      <c r="BK395" s="69">
        <f t="shared" si="172"/>
        <v>0</v>
      </c>
      <c r="BL395" s="69">
        <f t="shared" si="173"/>
        <v>0</v>
      </c>
      <c r="BM395" s="69">
        <f t="shared" si="174"/>
        <v>0</v>
      </c>
      <c r="BN395" s="69">
        <f t="shared" si="175"/>
        <v>0</v>
      </c>
      <c r="BO395" s="69">
        <f t="shared" si="176"/>
        <v>0</v>
      </c>
      <c r="BP395" s="69">
        <f t="shared" si="177"/>
        <v>0</v>
      </c>
      <c r="BQ395" s="69">
        <f t="shared" si="178"/>
        <v>0</v>
      </c>
      <c r="BR395" s="69">
        <f t="shared" si="179"/>
        <v>0</v>
      </c>
      <c r="BS395" s="69">
        <f t="shared" si="180"/>
        <v>0</v>
      </c>
      <c r="BT395" s="69">
        <f t="shared" si="181"/>
        <v>0</v>
      </c>
      <c r="BU395" s="69">
        <f t="shared" si="182"/>
        <v>0</v>
      </c>
      <c r="BV395" s="69">
        <f t="shared" si="183"/>
        <v>0</v>
      </c>
      <c r="BW395" s="69">
        <f t="shared" si="184"/>
        <v>0</v>
      </c>
      <c r="BX395" s="69">
        <f t="shared" si="185"/>
        <v>0</v>
      </c>
      <c r="BY395" s="69">
        <f t="shared" si="186"/>
        <v>0</v>
      </c>
      <c r="BZ395" s="67">
        <f t="shared" si="187"/>
        <v>0</v>
      </c>
    </row>
    <row r="396" spans="3:78" x14ac:dyDescent="0.25">
      <c r="C396" s="261"/>
      <c r="D396" s="78">
        <v>0.7857142857142857</v>
      </c>
      <c r="E396" s="69">
        <v>0</v>
      </c>
      <c r="F396" s="69">
        <v>0</v>
      </c>
      <c r="G396" s="69">
        <v>0</v>
      </c>
      <c r="H396" s="69">
        <v>0</v>
      </c>
      <c r="I396" s="69">
        <v>0</v>
      </c>
      <c r="J396" s="69">
        <v>0</v>
      </c>
      <c r="K396" s="69">
        <v>5.78</v>
      </c>
      <c r="L396" s="69">
        <v>4.01</v>
      </c>
      <c r="M396" s="69">
        <v>4.71</v>
      </c>
      <c r="N396" s="69">
        <v>3.8</v>
      </c>
      <c r="O396" s="69">
        <v>4.55</v>
      </c>
      <c r="P396" s="69">
        <v>4.4000000000000004</v>
      </c>
      <c r="Q396" s="69">
        <v>3.85</v>
      </c>
      <c r="R396" s="69">
        <v>6.44</v>
      </c>
      <c r="S396" s="69">
        <v>6.44</v>
      </c>
      <c r="T396" s="69">
        <v>6.44</v>
      </c>
      <c r="U396" s="69">
        <v>7.85</v>
      </c>
      <c r="V396" s="67">
        <v>9.27</v>
      </c>
      <c r="W396" s="69" t="str">
        <f t="shared" si="190"/>
        <v/>
      </c>
      <c r="X396" s="69" t="str">
        <f t="shared" si="190"/>
        <v/>
      </c>
      <c r="Y396" s="69" t="str">
        <f t="shared" si="190"/>
        <v/>
      </c>
      <c r="Z396" s="69" t="str">
        <f t="shared" si="190"/>
        <v/>
      </c>
      <c r="AA396" s="69" t="str">
        <f t="shared" si="190"/>
        <v/>
      </c>
      <c r="AB396" s="69" t="str">
        <f t="shared" si="190"/>
        <v/>
      </c>
      <c r="AC396" s="69">
        <f t="shared" si="190"/>
        <v>5.78</v>
      </c>
      <c r="AD396" s="69">
        <f t="shared" si="190"/>
        <v>4.01</v>
      </c>
      <c r="AE396" s="69">
        <f t="shared" si="190"/>
        <v>4.71</v>
      </c>
      <c r="AF396" s="69">
        <f t="shared" si="190"/>
        <v>3.8</v>
      </c>
      <c r="AG396" s="69">
        <f t="shared" si="190"/>
        <v>4.55</v>
      </c>
      <c r="AH396" s="69">
        <f t="shared" si="190"/>
        <v>4.4000000000000004</v>
      </c>
      <c r="AI396" s="69">
        <f t="shared" si="190"/>
        <v>3.85</v>
      </c>
      <c r="AJ396" s="69">
        <f t="shared" si="190"/>
        <v>6.44</v>
      </c>
      <c r="AK396" s="69">
        <f t="shared" si="190"/>
        <v>6.44</v>
      </c>
      <c r="AL396" s="69">
        <f t="shared" si="190"/>
        <v>6.44</v>
      </c>
      <c r="AM396" s="69">
        <f t="shared" si="188"/>
        <v>7.85</v>
      </c>
      <c r="AN396" s="67">
        <f t="shared" si="188"/>
        <v>9.27</v>
      </c>
      <c r="AO396" s="69">
        <f t="shared" si="150"/>
        <v>0</v>
      </c>
      <c r="AP396" s="69">
        <f t="shared" si="151"/>
        <v>0</v>
      </c>
      <c r="AQ396" s="69">
        <f t="shared" si="152"/>
        <v>0</v>
      </c>
      <c r="AR396" s="69">
        <f t="shared" si="153"/>
        <v>0</v>
      </c>
      <c r="AS396" s="69">
        <f t="shared" si="154"/>
        <v>0</v>
      </c>
      <c r="AT396" s="69">
        <f t="shared" si="155"/>
        <v>0</v>
      </c>
      <c r="AU396" s="69">
        <f t="shared" si="156"/>
        <v>0</v>
      </c>
      <c r="AV396" s="69">
        <f t="shared" si="157"/>
        <v>0</v>
      </c>
      <c r="AW396" s="69">
        <f t="shared" si="158"/>
        <v>0</v>
      </c>
      <c r="AX396" s="69">
        <f t="shared" si="159"/>
        <v>0</v>
      </c>
      <c r="AY396" s="69">
        <f t="shared" si="160"/>
        <v>0</v>
      </c>
      <c r="AZ396" s="69">
        <f t="shared" si="161"/>
        <v>0</v>
      </c>
      <c r="BA396" s="69">
        <f t="shared" si="162"/>
        <v>0</v>
      </c>
      <c r="BB396" s="69">
        <f t="shared" si="163"/>
        <v>0</v>
      </c>
      <c r="BC396" s="69">
        <f t="shared" si="164"/>
        <v>0</v>
      </c>
      <c r="BD396" s="69">
        <f t="shared" si="165"/>
        <v>0</v>
      </c>
      <c r="BE396" s="69">
        <f t="shared" si="166"/>
        <v>0</v>
      </c>
      <c r="BF396" s="67">
        <f t="shared" si="167"/>
        <v>0</v>
      </c>
      <c r="BG396" s="69">
        <f t="shared" si="168"/>
        <v>1000</v>
      </c>
      <c r="BH396" s="67">
        <f t="shared" si="169"/>
        <v>0</v>
      </c>
      <c r="BI396" s="79">
        <f t="shared" si="170"/>
        <v>0</v>
      </c>
      <c r="BJ396" s="69">
        <f t="shared" si="171"/>
        <v>0</v>
      </c>
      <c r="BK396" s="69">
        <f t="shared" si="172"/>
        <v>0</v>
      </c>
      <c r="BL396" s="69">
        <f t="shared" si="173"/>
        <v>0</v>
      </c>
      <c r="BM396" s="69">
        <f t="shared" si="174"/>
        <v>0</v>
      </c>
      <c r="BN396" s="69">
        <f t="shared" si="175"/>
        <v>0</v>
      </c>
      <c r="BO396" s="69">
        <f t="shared" si="176"/>
        <v>0</v>
      </c>
      <c r="BP396" s="69">
        <f t="shared" si="177"/>
        <v>0</v>
      </c>
      <c r="BQ396" s="69">
        <f t="shared" si="178"/>
        <v>0</v>
      </c>
      <c r="BR396" s="69">
        <f t="shared" si="179"/>
        <v>0</v>
      </c>
      <c r="BS396" s="69">
        <f t="shared" si="180"/>
        <v>0</v>
      </c>
      <c r="BT396" s="69">
        <f t="shared" si="181"/>
        <v>0</v>
      </c>
      <c r="BU396" s="69">
        <f t="shared" si="182"/>
        <v>0</v>
      </c>
      <c r="BV396" s="69">
        <f t="shared" si="183"/>
        <v>0</v>
      </c>
      <c r="BW396" s="69">
        <f t="shared" si="184"/>
        <v>0</v>
      </c>
      <c r="BX396" s="69">
        <f t="shared" si="185"/>
        <v>0</v>
      </c>
      <c r="BY396" s="69">
        <f t="shared" si="186"/>
        <v>0</v>
      </c>
      <c r="BZ396" s="67">
        <f t="shared" si="187"/>
        <v>0</v>
      </c>
    </row>
    <row r="397" spans="3:78" x14ac:dyDescent="0.25">
      <c r="C397" s="261"/>
      <c r="D397" s="78">
        <v>0.8</v>
      </c>
      <c r="E397" s="69">
        <v>0</v>
      </c>
      <c r="F397" s="69">
        <v>0</v>
      </c>
      <c r="G397" s="69">
        <v>0</v>
      </c>
      <c r="H397" s="69">
        <v>0</v>
      </c>
      <c r="I397" s="69">
        <v>0</v>
      </c>
      <c r="J397" s="69">
        <v>0</v>
      </c>
      <c r="K397" s="69">
        <v>5.78</v>
      </c>
      <c r="L397" s="69">
        <v>4.01</v>
      </c>
      <c r="M397" s="69">
        <v>4.71</v>
      </c>
      <c r="N397" s="69">
        <v>4.4000000000000004</v>
      </c>
      <c r="O397" s="69">
        <v>4.55</v>
      </c>
      <c r="P397" s="69">
        <v>4.4000000000000004</v>
      </c>
      <c r="Q397" s="69">
        <v>3.85</v>
      </c>
      <c r="R397" s="69">
        <v>6.44</v>
      </c>
      <c r="S397" s="69">
        <v>6.44</v>
      </c>
      <c r="T397" s="69">
        <v>6.44</v>
      </c>
      <c r="U397" s="69">
        <v>7.85</v>
      </c>
      <c r="V397" s="67">
        <v>9.27</v>
      </c>
      <c r="W397" s="69" t="str">
        <f t="shared" si="190"/>
        <v/>
      </c>
      <c r="X397" s="69" t="str">
        <f t="shared" si="190"/>
        <v/>
      </c>
      <c r="Y397" s="69" t="str">
        <f t="shared" si="190"/>
        <v/>
      </c>
      <c r="Z397" s="69" t="str">
        <f t="shared" si="190"/>
        <v/>
      </c>
      <c r="AA397" s="69" t="str">
        <f t="shared" si="190"/>
        <v/>
      </c>
      <c r="AB397" s="69" t="str">
        <f t="shared" si="190"/>
        <v/>
      </c>
      <c r="AC397" s="69">
        <f t="shared" si="190"/>
        <v>5.78</v>
      </c>
      <c r="AD397" s="69">
        <f t="shared" si="190"/>
        <v>4.01</v>
      </c>
      <c r="AE397" s="69">
        <f t="shared" si="190"/>
        <v>4.71</v>
      </c>
      <c r="AF397" s="69">
        <f t="shared" si="190"/>
        <v>4.4000000000000004</v>
      </c>
      <c r="AG397" s="69">
        <f t="shared" si="190"/>
        <v>4.55</v>
      </c>
      <c r="AH397" s="69">
        <f t="shared" si="190"/>
        <v>4.4000000000000004</v>
      </c>
      <c r="AI397" s="69">
        <f t="shared" si="190"/>
        <v>3.85</v>
      </c>
      <c r="AJ397" s="69">
        <f t="shared" si="190"/>
        <v>6.44</v>
      </c>
      <c r="AK397" s="69">
        <f t="shared" si="190"/>
        <v>6.44</v>
      </c>
      <c r="AL397" s="69">
        <f t="shared" si="190"/>
        <v>6.44</v>
      </c>
      <c r="AM397" s="69">
        <f t="shared" si="188"/>
        <v>7.85</v>
      </c>
      <c r="AN397" s="67">
        <f t="shared" si="188"/>
        <v>9.27</v>
      </c>
      <c r="AO397" s="69">
        <f t="shared" si="150"/>
        <v>0</v>
      </c>
      <c r="AP397" s="69">
        <f t="shared" si="151"/>
        <v>0</v>
      </c>
      <c r="AQ397" s="69">
        <f t="shared" si="152"/>
        <v>0</v>
      </c>
      <c r="AR397" s="69">
        <f t="shared" si="153"/>
        <v>0</v>
      </c>
      <c r="AS397" s="69">
        <f t="shared" si="154"/>
        <v>0</v>
      </c>
      <c r="AT397" s="69">
        <f t="shared" si="155"/>
        <v>0</v>
      </c>
      <c r="AU397" s="69">
        <f t="shared" si="156"/>
        <v>0</v>
      </c>
      <c r="AV397" s="69">
        <f t="shared" si="157"/>
        <v>0</v>
      </c>
      <c r="AW397" s="69">
        <f t="shared" si="158"/>
        <v>0</v>
      </c>
      <c r="AX397" s="69">
        <f t="shared" si="159"/>
        <v>0</v>
      </c>
      <c r="AY397" s="69">
        <f t="shared" si="160"/>
        <v>0</v>
      </c>
      <c r="AZ397" s="69">
        <f t="shared" si="161"/>
        <v>0</v>
      </c>
      <c r="BA397" s="69">
        <f t="shared" si="162"/>
        <v>0</v>
      </c>
      <c r="BB397" s="69">
        <f t="shared" si="163"/>
        <v>0</v>
      </c>
      <c r="BC397" s="69">
        <f t="shared" si="164"/>
        <v>0</v>
      </c>
      <c r="BD397" s="69">
        <f t="shared" si="165"/>
        <v>0</v>
      </c>
      <c r="BE397" s="69">
        <f t="shared" si="166"/>
        <v>0</v>
      </c>
      <c r="BF397" s="67">
        <f t="shared" si="167"/>
        <v>0</v>
      </c>
      <c r="BG397" s="69">
        <f t="shared" si="168"/>
        <v>1000</v>
      </c>
      <c r="BH397" s="67">
        <f t="shared" si="169"/>
        <v>0</v>
      </c>
      <c r="BI397" s="79">
        <f t="shared" si="170"/>
        <v>0</v>
      </c>
      <c r="BJ397" s="69">
        <f t="shared" si="171"/>
        <v>0</v>
      </c>
      <c r="BK397" s="69">
        <f t="shared" si="172"/>
        <v>0</v>
      </c>
      <c r="BL397" s="69">
        <f t="shared" si="173"/>
        <v>0</v>
      </c>
      <c r="BM397" s="69">
        <f t="shared" si="174"/>
        <v>0</v>
      </c>
      <c r="BN397" s="69">
        <f t="shared" si="175"/>
        <v>0</v>
      </c>
      <c r="BO397" s="69">
        <f t="shared" si="176"/>
        <v>0</v>
      </c>
      <c r="BP397" s="69">
        <f t="shared" si="177"/>
        <v>0</v>
      </c>
      <c r="BQ397" s="69">
        <f t="shared" si="178"/>
        <v>0</v>
      </c>
      <c r="BR397" s="69">
        <f t="shared" si="179"/>
        <v>0</v>
      </c>
      <c r="BS397" s="69">
        <f t="shared" si="180"/>
        <v>0</v>
      </c>
      <c r="BT397" s="69">
        <f t="shared" si="181"/>
        <v>0</v>
      </c>
      <c r="BU397" s="69">
        <f t="shared" si="182"/>
        <v>0</v>
      </c>
      <c r="BV397" s="69">
        <f t="shared" si="183"/>
        <v>0</v>
      </c>
      <c r="BW397" s="69">
        <f t="shared" si="184"/>
        <v>0</v>
      </c>
      <c r="BX397" s="69">
        <f t="shared" si="185"/>
        <v>0</v>
      </c>
      <c r="BY397" s="69">
        <f t="shared" si="186"/>
        <v>0</v>
      </c>
      <c r="BZ397" s="67">
        <f t="shared" si="187"/>
        <v>0</v>
      </c>
    </row>
    <row r="398" spans="3:78" x14ac:dyDescent="0.25">
      <c r="C398" s="261"/>
      <c r="D398" s="78">
        <v>0.81818181818181823</v>
      </c>
      <c r="E398" s="69">
        <v>0</v>
      </c>
      <c r="F398" s="69">
        <v>0</v>
      </c>
      <c r="G398" s="69">
        <v>0</v>
      </c>
      <c r="H398" s="69">
        <v>0</v>
      </c>
      <c r="I398" s="69">
        <v>0</v>
      </c>
      <c r="J398" s="69">
        <v>0</v>
      </c>
      <c r="K398" s="69">
        <v>5.78</v>
      </c>
      <c r="L398" s="69">
        <v>4.01</v>
      </c>
      <c r="M398" s="69">
        <v>5.03</v>
      </c>
      <c r="N398" s="69">
        <v>4.4000000000000004</v>
      </c>
      <c r="O398" s="69">
        <v>4.62</v>
      </c>
      <c r="P398" s="69">
        <v>4.4000000000000004</v>
      </c>
      <c r="Q398" s="69">
        <v>3.85</v>
      </c>
      <c r="R398" s="69">
        <v>6.44</v>
      </c>
      <c r="S398" s="69">
        <v>6.44</v>
      </c>
      <c r="T398" s="69">
        <v>6.44</v>
      </c>
      <c r="U398" s="69">
        <v>7.85</v>
      </c>
      <c r="V398" s="67">
        <v>9.27</v>
      </c>
      <c r="W398" s="69" t="str">
        <f t="shared" si="190"/>
        <v/>
      </c>
      <c r="X398" s="69" t="str">
        <f t="shared" si="190"/>
        <v/>
      </c>
      <c r="Y398" s="69" t="str">
        <f t="shared" si="190"/>
        <v/>
      </c>
      <c r="Z398" s="69" t="str">
        <f t="shared" si="190"/>
        <v/>
      </c>
      <c r="AA398" s="69" t="str">
        <f t="shared" si="190"/>
        <v/>
      </c>
      <c r="AB398" s="69" t="str">
        <f t="shared" si="190"/>
        <v/>
      </c>
      <c r="AC398" s="69">
        <f t="shared" si="190"/>
        <v>5.78</v>
      </c>
      <c r="AD398" s="69">
        <f t="shared" si="190"/>
        <v>4.01</v>
      </c>
      <c r="AE398" s="69">
        <f t="shared" si="190"/>
        <v>5.03</v>
      </c>
      <c r="AF398" s="69">
        <f t="shared" si="190"/>
        <v>4.4000000000000004</v>
      </c>
      <c r="AG398" s="69">
        <f t="shared" si="190"/>
        <v>4.62</v>
      </c>
      <c r="AH398" s="69">
        <f t="shared" si="190"/>
        <v>4.4000000000000004</v>
      </c>
      <c r="AI398" s="69">
        <f t="shared" si="190"/>
        <v>3.85</v>
      </c>
      <c r="AJ398" s="69">
        <f t="shared" si="190"/>
        <v>6.44</v>
      </c>
      <c r="AK398" s="69">
        <f t="shared" si="190"/>
        <v>6.44</v>
      </c>
      <c r="AL398" s="69">
        <f t="shared" si="190"/>
        <v>6.44</v>
      </c>
      <c r="AM398" s="69">
        <f t="shared" si="188"/>
        <v>7.85</v>
      </c>
      <c r="AN398" s="67">
        <f t="shared" si="188"/>
        <v>9.27</v>
      </c>
      <c r="AO398" s="69">
        <f t="shared" si="150"/>
        <v>0</v>
      </c>
      <c r="AP398" s="69">
        <f t="shared" si="151"/>
        <v>0</v>
      </c>
      <c r="AQ398" s="69">
        <f t="shared" si="152"/>
        <v>0</v>
      </c>
      <c r="AR398" s="69">
        <f t="shared" si="153"/>
        <v>0</v>
      </c>
      <c r="AS398" s="69">
        <f t="shared" si="154"/>
        <v>0</v>
      </c>
      <c r="AT398" s="69">
        <f t="shared" si="155"/>
        <v>0</v>
      </c>
      <c r="AU398" s="69">
        <f t="shared" si="156"/>
        <v>0</v>
      </c>
      <c r="AV398" s="69">
        <f t="shared" si="157"/>
        <v>0</v>
      </c>
      <c r="AW398" s="69">
        <f t="shared" si="158"/>
        <v>0</v>
      </c>
      <c r="AX398" s="69">
        <f t="shared" si="159"/>
        <v>0</v>
      </c>
      <c r="AY398" s="69">
        <f t="shared" si="160"/>
        <v>0</v>
      </c>
      <c r="AZ398" s="69">
        <f t="shared" si="161"/>
        <v>0</v>
      </c>
      <c r="BA398" s="69">
        <f t="shared" si="162"/>
        <v>0</v>
      </c>
      <c r="BB398" s="69">
        <f t="shared" si="163"/>
        <v>0</v>
      </c>
      <c r="BC398" s="69">
        <f t="shared" si="164"/>
        <v>0</v>
      </c>
      <c r="BD398" s="69">
        <f t="shared" si="165"/>
        <v>0</v>
      </c>
      <c r="BE398" s="69">
        <f t="shared" si="166"/>
        <v>0</v>
      </c>
      <c r="BF398" s="67">
        <f t="shared" si="167"/>
        <v>0</v>
      </c>
      <c r="BG398" s="69">
        <f t="shared" si="168"/>
        <v>1000</v>
      </c>
      <c r="BH398" s="67">
        <f t="shared" si="169"/>
        <v>0</v>
      </c>
      <c r="BI398" s="79">
        <f t="shared" si="170"/>
        <v>0</v>
      </c>
      <c r="BJ398" s="69">
        <f t="shared" si="171"/>
        <v>0</v>
      </c>
      <c r="BK398" s="69">
        <f t="shared" si="172"/>
        <v>0</v>
      </c>
      <c r="BL398" s="69">
        <f t="shared" si="173"/>
        <v>0</v>
      </c>
      <c r="BM398" s="69">
        <f t="shared" si="174"/>
        <v>0</v>
      </c>
      <c r="BN398" s="69">
        <f t="shared" si="175"/>
        <v>0</v>
      </c>
      <c r="BO398" s="69">
        <f t="shared" si="176"/>
        <v>0</v>
      </c>
      <c r="BP398" s="69">
        <f t="shared" si="177"/>
        <v>0</v>
      </c>
      <c r="BQ398" s="69">
        <f t="shared" si="178"/>
        <v>0</v>
      </c>
      <c r="BR398" s="69">
        <f t="shared" si="179"/>
        <v>0</v>
      </c>
      <c r="BS398" s="69">
        <f t="shared" si="180"/>
        <v>0</v>
      </c>
      <c r="BT398" s="69">
        <f t="shared" si="181"/>
        <v>0</v>
      </c>
      <c r="BU398" s="69">
        <f t="shared" si="182"/>
        <v>0</v>
      </c>
      <c r="BV398" s="69">
        <f t="shared" si="183"/>
        <v>0</v>
      </c>
      <c r="BW398" s="69">
        <f t="shared" si="184"/>
        <v>0</v>
      </c>
      <c r="BX398" s="69">
        <f t="shared" si="185"/>
        <v>0</v>
      </c>
      <c r="BY398" s="69">
        <f t="shared" si="186"/>
        <v>0</v>
      </c>
      <c r="BZ398" s="67">
        <f t="shared" si="187"/>
        <v>0</v>
      </c>
    </row>
    <row r="399" spans="3:78" x14ac:dyDescent="0.25">
      <c r="C399" s="261"/>
      <c r="D399" s="78">
        <v>0.83333333333333337</v>
      </c>
      <c r="E399" s="69">
        <v>0</v>
      </c>
      <c r="F399" s="69">
        <v>0</v>
      </c>
      <c r="G399" s="69">
        <v>0</v>
      </c>
      <c r="H399" s="69">
        <v>0</v>
      </c>
      <c r="I399" s="69">
        <v>0</v>
      </c>
      <c r="J399" s="69">
        <v>0</v>
      </c>
      <c r="K399" s="69">
        <v>5.78</v>
      </c>
      <c r="L399" s="69">
        <v>4.71</v>
      </c>
      <c r="M399" s="69">
        <v>5.03</v>
      </c>
      <c r="N399" s="69">
        <v>4.4000000000000004</v>
      </c>
      <c r="O399" s="69">
        <v>5.03</v>
      </c>
      <c r="P399" s="69">
        <v>4.4000000000000004</v>
      </c>
      <c r="Q399" s="69">
        <v>3.85</v>
      </c>
      <c r="R399" s="69">
        <v>6.44</v>
      </c>
      <c r="S399" s="69">
        <v>6.44</v>
      </c>
      <c r="T399" s="69">
        <v>6.44</v>
      </c>
      <c r="U399" s="69">
        <v>7.85</v>
      </c>
      <c r="V399" s="67">
        <v>9.27</v>
      </c>
      <c r="W399" s="69" t="str">
        <f t="shared" si="190"/>
        <v/>
      </c>
      <c r="X399" s="69" t="str">
        <f t="shared" si="190"/>
        <v/>
      </c>
      <c r="Y399" s="69" t="str">
        <f t="shared" si="190"/>
        <v/>
      </c>
      <c r="Z399" s="69" t="str">
        <f t="shared" si="190"/>
        <v/>
      </c>
      <c r="AA399" s="69" t="str">
        <f t="shared" si="190"/>
        <v/>
      </c>
      <c r="AB399" s="69" t="str">
        <f t="shared" si="190"/>
        <v/>
      </c>
      <c r="AC399" s="69">
        <f t="shared" si="190"/>
        <v>5.78</v>
      </c>
      <c r="AD399" s="69">
        <f t="shared" si="190"/>
        <v>4.71</v>
      </c>
      <c r="AE399" s="69">
        <f t="shared" si="190"/>
        <v>5.03</v>
      </c>
      <c r="AF399" s="69">
        <f t="shared" si="190"/>
        <v>4.4000000000000004</v>
      </c>
      <c r="AG399" s="69">
        <f t="shared" si="190"/>
        <v>5.03</v>
      </c>
      <c r="AH399" s="69">
        <f t="shared" si="190"/>
        <v>4.4000000000000004</v>
      </c>
      <c r="AI399" s="69">
        <f t="shared" si="190"/>
        <v>3.85</v>
      </c>
      <c r="AJ399" s="69">
        <f t="shared" si="190"/>
        <v>6.44</v>
      </c>
      <c r="AK399" s="69">
        <f t="shared" si="190"/>
        <v>6.44</v>
      </c>
      <c r="AL399" s="69">
        <f t="shared" si="190"/>
        <v>6.44</v>
      </c>
      <c r="AM399" s="69">
        <f t="shared" si="188"/>
        <v>7.85</v>
      </c>
      <c r="AN399" s="67">
        <f t="shared" si="188"/>
        <v>9.27</v>
      </c>
      <c r="AO399" s="69">
        <f t="shared" si="150"/>
        <v>0</v>
      </c>
      <c r="AP399" s="69">
        <f t="shared" si="151"/>
        <v>0</v>
      </c>
      <c r="AQ399" s="69">
        <f t="shared" si="152"/>
        <v>0</v>
      </c>
      <c r="AR399" s="69">
        <f t="shared" si="153"/>
        <v>0</v>
      </c>
      <c r="AS399" s="69">
        <f t="shared" si="154"/>
        <v>0</v>
      </c>
      <c r="AT399" s="69">
        <f t="shared" si="155"/>
        <v>0</v>
      </c>
      <c r="AU399" s="69">
        <f t="shared" si="156"/>
        <v>0</v>
      </c>
      <c r="AV399" s="69">
        <f t="shared" si="157"/>
        <v>0</v>
      </c>
      <c r="AW399" s="69">
        <f t="shared" si="158"/>
        <v>0</v>
      </c>
      <c r="AX399" s="69">
        <f t="shared" si="159"/>
        <v>0</v>
      </c>
      <c r="AY399" s="69">
        <f t="shared" si="160"/>
        <v>0</v>
      </c>
      <c r="AZ399" s="69">
        <f t="shared" si="161"/>
        <v>0</v>
      </c>
      <c r="BA399" s="69">
        <f t="shared" si="162"/>
        <v>0</v>
      </c>
      <c r="BB399" s="69">
        <f t="shared" si="163"/>
        <v>0</v>
      </c>
      <c r="BC399" s="69">
        <f t="shared" si="164"/>
        <v>0</v>
      </c>
      <c r="BD399" s="69">
        <f t="shared" si="165"/>
        <v>0</v>
      </c>
      <c r="BE399" s="69">
        <f t="shared" si="166"/>
        <v>0</v>
      </c>
      <c r="BF399" s="67">
        <f t="shared" si="167"/>
        <v>0</v>
      </c>
      <c r="BG399" s="69">
        <f t="shared" si="168"/>
        <v>1000</v>
      </c>
      <c r="BH399" s="67">
        <f t="shared" si="169"/>
        <v>0</v>
      </c>
      <c r="BI399" s="79">
        <f t="shared" si="170"/>
        <v>0</v>
      </c>
      <c r="BJ399" s="69">
        <f t="shared" si="171"/>
        <v>0</v>
      </c>
      <c r="BK399" s="69">
        <f t="shared" si="172"/>
        <v>0</v>
      </c>
      <c r="BL399" s="69">
        <f t="shared" si="173"/>
        <v>0</v>
      </c>
      <c r="BM399" s="69">
        <f t="shared" si="174"/>
        <v>0</v>
      </c>
      <c r="BN399" s="69">
        <f t="shared" si="175"/>
        <v>0</v>
      </c>
      <c r="BO399" s="69">
        <f t="shared" si="176"/>
        <v>0</v>
      </c>
      <c r="BP399" s="69">
        <f t="shared" si="177"/>
        <v>0</v>
      </c>
      <c r="BQ399" s="69">
        <f t="shared" si="178"/>
        <v>0</v>
      </c>
      <c r="BR399" s="69">
        <f t="shared" si="179"/>
        <v>0</v>
      </c>
      <c r="BS399" s="69">
        <f t="shared" si="180"/>
        <v>0</v>
      </c>
      <c r="BT399" s="69">
        <f t="shared" si="181"/>
        <v>0</v>
      </c>
      <c r="BU399" s="69">
        <f t="shared" si="182"/>
        <v>0</v>
      </c>
      <c r="BV399" s="69">
        <f t="shared" si="183"/>
        <v>0</v>
      </c>
      <c r="BW399" s="69">
        <f t="shared" si="184"/>
        <v>0</v>
      </c>
      <c r="BX399" s="69">
        <f t="shared" si="185"/>
        <v>0</v>
      </c>
      <c r="BY399" s="69">
        <f t="shared" si="186"/>
        <v>0</v>
      </c>
      <c r="BZ399" s="67">
        <f t="shared" si="187"/>
        <v>0</v>
      </c>
    </row>
    <row r="400" spans="3:78" x14ac:dyDescent="0.25">
      <c r="C400" s="261"/>
      <c r="D400" s="78">
        <v>0.8571428571428571</v>
      </c>
      <c r="E400" s="69">
        <v>0</v>
      </c>
      <c r="F400" s="69">
        <v>0</v>
      </c>
      <c r="G400" s="69">
        <v>0</v>
      </c>
      <c r="H400" s="69">
        <v>0</v>
      </c>
      <c r="I400" s="69">
        <v>0</v>
      </c>
      <c r="J400" s="69">
        <v>5.78</v>
      </c>
      <c r="K400" s="69">
        <v>5.78</v>
      </c>
      <c r="L400" s="69">
        <v>4.71</v>
      </c>
      <c r="M400" s="69">
        <v>3.42</v>
      </c>
      <c r="N400" s="69">
        <v>4.4000000000000004</v>
      </c>
      <c r="O400" s="69">
        <v>3.54</v>
      </c>
      <c r="P400" s="69">
        <v>3.85</v>
      </c>
      <c r="Q400" s="69">
        <v>4.08</v>
      </c>
      <c r="R400" s="69">
        <v>6.44</v>
      </c>
      <c r="S400" s="69">
        <v>6.44</v>
      </c>
      <c r="T400" s="69">
        <v>6.44</v>
      </c>
      <c r="U400" s="69">
        <v>7.85</v>
      </c>
      <c r="V400" s="67">
        <v>9.58</v>
      </c>
      <c r="W400" s="69" t="str">
        <f t="shared" si="190"/>
        <v/>
      </c>
      <c r="X400" s="69" t="str">
        <f t="shared" si="190"/>
        <v/>
      </c>
      <c r="Y400" s="69" t="str">
        <f t="shared" si="190"/>
        <v/>
      </c>
      <c r="Z400" s="69" t="str">
        <f t="shared" si="190"/>
        <v/>
      </c>
      <c r="AA400" s="69" t="str">
        <f t="shared" si="190"/>
        <v/>
      </c>
      <c r="AB400" s="69">
        <f t="shared" si="190"/>
        <v>5.78</v>
      </c>
      <c r="AC400" s="69">
        <f t="shared" si="190"/>
        <v>5.78</v>
      </c>
      <c r="AD400" s="69">
        <f t="shared" si="190"/>
        <v>4.71</v>
      </c>
      <c r="AE400" s="69">
        <f t="shared" si="190"/>
        <v>3.42</v>
      </c>
      <c r="AF400" s="69">
        <f t="shared" si="190"/>
        <v>4.4000000000000004</v>
      </c>
      <c r="AG400" s="69">
        <f t="shared" si="190"/>
        <v>3.54</v>
      </c>
      <c r="AH400" s="69">
        <f t="shared" si="190"/>
        <v>3.85</v>
      </c>
      <c r="AI400" s="69">
        <f t="shared" si="190"/>
        <v>4.08</v>
      </c>
      <c r="AJ400" s="69">
        <f t="shared" si="190"/>
        <v>6.44</v>
      </c>
      <c r="AK400" s="69">
        <f t="shared" si="190"/>
        <v>6.44</v>
      </c>
      <c r="AL400" s="69">
        <f t="shared" si="190"/>
        <v>6.44</v>
      </c>
      <c r="AM400" s="69">
        <f t="shared" si="188"/>
        <v>7.85</v>
      </c>
      <c r="AN400" s="67">
        <f t="shared" si="188"/>
        <v>9.58</v>
      </c>
      <c r="AO400" s="69">
        <f t="shared" si="150"/>
        <v>0</v>
      </c>
      <c r="AP400" s="69">
        <f t="shared" si="151"/>
        <v>0</v>
      </c>
      <c r="AQ400" s="69">
        <f t="shared" si="152"/>
        <v>0</v>
      </c>
      <c r="AR400" s="69">
        <f t="shared" si="153"/>
        <v>0</v>
      </c>
      <c r="AS400" s="69">
        <f t="shared" si="154"/>
        <v>0</v>
      </c>
      <c r="AT400" s="69">
        <f t="shared" si="155"/>
        <v>0</v>
      </c>
      <c r="AU400" s="69">
        <f t="shared" si="156"/>
        <v>0</v>
      </c>
      <c r="AV400" s="69">
        <f t="shared" si="157"/>
        <v>0</v>
      </c>
      <c r="AW400" s="69">
        <f t="shared" si="158"/>
        <v>0.8571428571428571</v>
      </c>
      <c r="AX400" s="69">
        <f t="shared" si="159"/>
        <v>0</v>
      </c>
      <c r="AY400" s="69">
        <f t="shared" si="160"/>
        <v>0</v>
      </c>
      <c r="AZ400" s="69">
        <f t="shared" si="161"/>
        <v>0</v>
      </c>
      <c r="BA400" s="69">
        <f t="shared" si="162"/>
        <v>0</v>
      </c>
      <c r="BB400" s="69">
        <f t="shared" si="163"/>
        <v>0</v>
      </c>
      <c r="BC400" s="69">
        <f t="shared" si="164"/>
        <v>0</v>
      </c>
      <c r="BD400" s="69">
        <f t="shared" si="165"/>
        <v>0</v>
      </c>
      <c r="BE400" s="69">
        <f t="shared" si="166"/>
        <v>0</v>
      </c>
      <c r="BF400" s="67">
        <f t="shared" si="167"/>
        <v>0</v>
      </c>
      <c r="BG400" s="69">
        <f t="shared" si="168"/>
        <v>0.1428571428571429</v>
      </c>
      <c r="BH400" s="67">
        <f t="shared" si="169"/>
        <v>0</v>
      </c>
      <c r="BI400" s="79">
        <f t="shared" si="170"/>
        <v>0</v>
      </c>
      <c r="BJ400" s="69">
        <f t="shared" si="171"/>
        <v>0</v>
      </c>
      <c r="BK400" s="69">
        <f t="shared" si="172"/>
        <v>0</v>
      </c>
      <c r="BL400" s="69">
        <f t="shared" si="173"/>
        <v>0</v>
      </c>
      <c r="BM400" s="69">
        <f t="shared" si="174"/>
        <v>0</v>
      </c>
      <c r="BN400" s="69">
        <f t="shared" si="175"/>
        <v>0</v>
      </c>
      <c r="BO400" s="69">
        <f t="shared" si="176"/>
        <v>0</v>
      </c>
      <c r="BP400" s="69">
        <f t="shared" si="177"/>
        <v>0</v>
      </c>
      <c r="BQ400" s="69">
        <f t="shared" si="178"/>
        <v>0</v>
      </c>
      <c r="BR400" s="69">
        <f t="shared" si="179"/>
        <v>0</v>
      </c>
      <c r="BS400" s="69">
        <f t="shared" si="180"/>
        <v>0</v>
      </c>
      <c r="BT400" s="69">
        <f t="shared" si="181"/>
        <v>0</v>
      </c>
      <c r="BU400" s="69">
        <f t="shared" si="182"/>
        <v>0</v>
      </c>
      <c r="BV400" s="69">
        <f t="shared" si="183"/>
        <v>0</v>
      </c>
      <c r="BW400" s="69">
        <f t="shared" si="184"/>
        <v>0</v>
      </c>
      <c r="BX400" s="69">
        <f t="shared" si="185"/>
        <v>0</v>
      </c>
      <c r="BY400" s="69">
        <f t="shared" si="186"/>
        <v>0</v>
      </c>
      <c r="BZ400" s="67">
        <f t="shared" si="187"/>
        <v>0</v>
      </c>
    </row>
    <row r="401" spans="3:78" x14ac:dyDescent="0.25">
      <c r="C401" s="261"/>
      <c r="D401" s="78">
        <v>0.875</v>
      </c>
      <c r="E401" s="69">
        <v>0</v>
      </c>
      <c r="F401" s="69">
        <v>0</v>
      </c>
      <c r="G401" s="69">
        <v>0</v>
      </c>
      <c r="H401" s="69">
        <v>0</v>
      </c>
      <c r="I401" s="69">
        <v>0</v>
      </c>
      <c r="J401" s="69">
        <v>5.78</v>
      </c>
      <c r="K401" s="69">
        <v>5.78</v>
      </c>
      <c r="L401" s="69">
        <v>4.71</v>
      </c>
      <c r="M401" s="69">
        <v>3.42</v>
      </c>
      <c r="N401" s="69">
        <v>4.4000000000000004</v>
      </c>
      <c r="O401" s="69">
        <v>3.54</v>
      </c>
      <c r="P401" s="69">
        <v>3.85</v>
      </c>
      <c r="Q401" s="69">
        <v>4.08</v>
      </c>
      <c r="R401" s="69">
        <v>6.44</v>
      </c>
      <c r="S401" s="69">
        <v>6.44</v>
      </c>
      <c r="T401" s="69">
        <v>6.44</v>
      </c>
      <c r="U401" s="69">
        <v>7.85</v>
      </c>
      <c r="V401" s="67">
        <v>9.74</v>
      </c>
      <c r="W401" s="69" t="str">
        <f t="shared" si="190"/>
        <v/>
      </c>
      <c r="X401" s="69" t="str">
        <f t="shared" si="190"/>
        <v/>
      </c>
      <c r="Y401" s="69" t="str">
        <f t="shared" si="190"/>
        <v/>
      </c>
      <c r="Z401" s="69" t="str">
        <f t="shared" si="190"/>
        <v/>
      </c>
      <c r="AA401" s="69" t="str">
        <f t="shared" si="190"/>
        <v/>
      </c>
      <c r="AB401" s="69">
        <f t="shared" si="190"/>
        <v>5.78</v>
      </c>
      <c r="AC401" s="69">
        <f t="shared" si="190"/>
        <v>5.78</v>
      </c>
      <c r="AD401" s="69">
        <f t="shared" si="190"/>
        <v>4.71</v>
      </c>
      <c r="AE401" s="69">
        <f t="shared" si="190"/>
        <v>3.42</v>
      </c>
      <c r="AF401" s="69">
        <f t="shared" si="190"/>
        <v>4.4000000000000004</v>
      </c>
      <c r="AG401" s="69">
        <f t="shared" si="190"/>
        <v>3.54</v>
      </c>
      <c r="AH401" s="69">
        <f t="shared" si="190"/>
        <v>3.85</v>
      </c>
      <c r="AI401" s="69">
        <f t="shared" si="190"/>
        <v>4.08</v>
      </c>
      <c r="AJ401" s="69">
        <f t="shared" si="190"/>
        <v>6.44</v>
      </c>
      <c r="AK401" s="69">
        <f t="shared" si="190"/>
        <v>6.44</v>
      </c>
      <c r="AL401" s="69">
        <f t="shared" si="190"/>
        <v>6.44</v>
      </c>
      <c r="AM401" s="69">
        <f t="shared" si="188"/>
        <v>7.85</v>
      </c>
      <c r="AN401" s="67">
        <f t="shared" si="188"/>
        <v>9.74</v>
      </c>
      <c r="AO401" s="69">
        <f t="shared" si="150"/>
        <v>0</v>
      </c>
      <c r="AP401" s="69">
        <f t="shared" si="151"/>
        <v>0</v>
      </c>
      <c r="AQ401" s="69">
        <f t="shared" si="152"/>
        <v>0</v>
      </c>
      <c r="AR401" s="69">
        <f t="shared" si="153"/>
        <v>0</v>
      </c>
      <c r="AS401" s="69">
        <f t="shared" si="154"/>
        <v>0</v>
      </c>
      <c r="AT401" s="69">
        <f t="shared" si="155"/>
        <v>0</v>
      </c>
      <c r="AU401" s="69">
        <f t="shared" si="156"/>
        <v>0</v>
      </c>
      <c r="AV401" s="69">
        <f t="shared" si="157"/>
        <v>0</v>
      </c>
      <c r="AW401" s="69">
        <f t="shared" si="158"/>
        <v>0.875</v>
      </c>
      <c r="AX401" s="69">
        <f t="shared" si="159"/>
        <v>0</v>
      </c>
      <c r="AY401" s="69">
        <f t="shared" si="160"/>
        <v>0</v>
      </c>
      <c r="AZ401" s="69">
        <f t="shared" si="161"/>
        <v>0</v>
      </c>
      <c r="BA401" s="69">
        <f t="shared" si="162"/>
        <v>0</v>
      </c>
      <c r="BB401" s="69">
        <f t="shared" si="163"/>
        <v>0</v>
      </c>
      <c r="BC401" s="69">
        <f t="shared" si="164"/>
        <v>0</v>
      </c>
      <c r="BD401" s="69">
        <f t="shared" si="165"/>
        <v>0</v>
      </c>
      <c r="BE401" s="69">
        <f t="shared" si="166"/>
        <v>0</v>
      </c>
      <c r="BF401" s="67">
        <f t="shared" si="167"/>
        <v>0</v>
      </c>
      <c r="BG401" s="69">
        <f t="shared" si="168"/>
        <v>0.125</v>
      </c>
      <c r="BH401" s="67">
        <f t="shared" si="169"/>
        <v>0</v>
      </c>
      <c r="BI401" s="79">
        <f t="shared" si="170"/>
        <v>0</v>
      </c>
      <c r="BJ401" s="69">
        <f t="shared" si="171"/>
        <v>0</v>
      </c>
      <c r="BK401" s="69">
        <f t="shared" si="172"/>
        <v>0</v>
      </c>
      <c r="BL401" s="69">
        <f t="shared" si="173"/>
        <v>0</v>
      </c>
      <c r="BM401" s="69">
        <f t="shared" si="174"/>
        <v>0</v>
      </c>
      <c r="BN401" s="69">
        <f t="shared" si="175"/>
        <v>0</v>
      </c>
      <c r="BO401" s="69">
        <f t="shared" si="176"/>
        <v>0</v>
      </c>
      <c r="BP401" s="69">
        <f t="shared" si="177"/>
        <v>0</v>
      </c>
      <c r="BQ401" s="69">
        <f t="shared" si="178"/>
        <v>0</v>
      </c>
      <c r="BR401" s="69">
        <f t="shared" si="179"/>
        <v>0</v>
      </c>
      <c r="BS401" s="69">
        <f t="shared" si="180"/>
        <v>0</v>
      </c>
      <c r="BT401" s="69">
        <f t="shared" si="181"/>
        <v>0</v>
      </c>
      <c r="BU401" s="69">
        <f t="shared" si="182"/>
        <v>0</v>
      </c>
      <c r="BV401" s="69">
        <f t="shared" si="183"/>
        <v>0</v>
      </c>
      <c r="BW401" s="69">
        <f t="shared" si="184"/>
        <v>0</v>
      </c>
      <c r="BX401" s="69">
        <f t="shared" si="185"/>
        <v>0</v>
      </c>
      <c r="BY401" s="69">
        <f t="shared" si="186"/>
        <v>0</v>
      </c>
      <c r="BZ401" s="67">
        <f t="shared" si="187"/>
        <v>0</v>
      </c>
    </row>
    <row r="402" spans="3:78" x14ac:dyDescent="0.25">
      <c r="C402" s="261"/>
      <c r="D402" s="78">
        <v>0.88888888888888884</v>
      </c>
      <c r="E402" s="69">
        <v>0</v>
      </c>
      <c r="F402" s="69">
        <v>0</v>
      </c>
      <c r="G402" s="69">
        <v>0</v>
      </c>
      <c r="H402" s="69">
        <v>0</v>
      </c>
      <c r="I402" s="69">
        <v>0</v>
      </c>
      <c r="J402" s="69">
        <v>5.78</v>
      </c>
      <c r="K402" s="69">
        <v>5.78</v>
      </c>
      <c r="L402" s="69">
        <v>4.71</v>
      </c>
      <c r="M402" s="69">
        <v>3.42</v>
      </c>
      <c r="N402" s="69">
        <v>4.4000000000000004</v>
      </c>
      <c r="O402" s="69">
        <v>3.54</v>
      </c>
      <c r="P402" s="69">
        <v>3.85</v>
      </c>
      <c r="Q402" s="69">
        <v>4.08</v>
      </c>
      <c r="R402" s="69">
        <v>6.44</v>
      </c>
      <c r="S402" s="69">
        <v>6.44</v>
      </c>
      <c r="T402" s="69">
        <v>6.44</v>
      </c>
      <c r="U402" s="69">
        <v>9.27</v>
      </c>
      <c r="V402" s="67">
        <v>11.8</v>
      </c>
      <c r="W402" s="69" t="str">
        <f t="shared" si="190"/>
        <v/>
      </c>
      <c r="X402" s="69" t="str">
        <f t="shared" si="190"/>
        <v/>
      </c>
      <c r="Y402" s="69" t="str">
        <f t="shared" si="190"/>
        <v/>
      </c>
      <c r="Z402" s="69" t="str">
        <f t="shared" si="190"/>
        <v/>
      </c>
      <c r="AA402" s="69" t="str">
        <f t="shared" si="190"/>
        <v/>
      </c>
      <c r="AB402" s="69">
        <f t="shared" si="190"/>
        <v>5.78</v>
      </c>
      <c r="AC402" s="69">
        <f t="shared" si="190"/>
        <v>5.78</v>
      </c>
      <c r="AD402" s="69">
        <f t="shared" si="190"/>
        <v>4.71</v>
      </c>
      <c r="AE402" s="69">
        <f t="shared" si="190"/>
        <v>3.42</v>
      </c>
      <c r="AF402" s="69">
        <f t="shared" si="190"/>
        <v>4.4000000000000004</v>
      </c>
      <c r="AG402" s="69">
        <f t="shared" si="190"/>
        <v>3.54</v>
      </c>
      <c r="AH402" s="69">
        <f t="shared" si="190"/>
        <v>3.85</v>
      </c>
      <c r="AI402" s="69">
        <f t="shared" si="190"/>
        <v>4.08</v>
      </c>
      <c r="AJ402" s="69">
        <f t="shared" si="190"/>
        <v>6.44</v>
      </c>
      <c r="AK402" s="69">
        <f t="shared" si="190"/>
        <v>6.44</v>
      </c>
      <c r="AL402" s="69">
        <f t="shared" ref="AL402:AN465" si="191">IF(T402=0,"",T402)</f>
        <v>6.44</v>
      </c>
      <c r="AM402" s="69">
        <f t="shared" si="188"/>
        <v>9.27</v>
      </c>
      <c r="AN402" s="67">
        <f t="shared" si="188"/>
        <v>11.8</v>
      </c>
      <c r="AO402" s="69">
        <f t="shared" si="150"/>
        <v>0</v>
      </c>
      <c r="AP402" s="69">
        <f t="shared" si="151"/>
        <v>0</v>
      </c>
      <c r="AQ402" s="69">
        <f t="shared" si="152"/>
        <v>0</v>
      </c>
      <c r="AR402" s="69">
        <f t="shared" si="153"/>
        <v>0</v>
      </c>
      <c r="AS402" s="69">
        <f t="shared" si="154"/>
        <v>0</v>
      </c>
      <c r="AT402" s="69">
        <f t="shared" si="155"/>
        <v>0</v>
      </c>
      <c r="AU402" s="69">
        <f t="shared" si="156"/>
        <v>0</v>
      </c>
      <c r="AV402" s="69">
        <f t="shared" si="157"/>
        <v>0</v>
      </c>
      <c r="AW402" s="69">
        <f t="shared" si="158"/>
        <v>0.88888888888888884</v>
      </c>
      <c r="AX402" s="69">
        <f t="shared" si="159"/>
        <v>0</v>
      </c>
      <c r="AY402" s="69">
        <f t="shared" si="160"/>
        <v>0</v>
      </c>
      <c r="AZ402" s="69">
        <f t="shared" si="161"/>
        <v>0</v>
      </c>
      <c r="BA402" s="69">
        <f t="shared" si="162"/>
        <v>0</v>
      </c>
      <c r="BB402" s="69">
        <f t="shared" si="163"/>
        <v>0</v>
      </c>
      <c r="BC402" s="69">
        <f t="shared" si="164"/>
        <v>0</v>
      </c>
      <c r="BD402" s="69">
        <f t="shared" si="165"/>
        <v>0</v>
      </c>
      <c r="BE402" s="69">
        <f t="shared" si="166"/>
        <v>0</v>
      </c>
      <c r="BF402" s="67">
        <f t="shared" si="167"/>
        <v>0</v>
      </c>
      <c r="BG402" s="69">
        <f t="shared" si="168"/>
        <v>0.11111111111111116</v>
      </c>
      <c r="BH402" s="67">
        <f t="shared" si="169"/>
        <v>0.88888888888888884</v>
      </c>
      <c r="BI402" s="79">
        <f t="shared" si="170"/>
        <v>0</v>
      </c>
      <c r="BJ402" s="69">
        <f t="shared" si="171"/>
        <v>0</v>
      </c>
      <c r="BK402" s="69">
        <f t="shared" si="172"/>
        <v>0</v>
      </c>
      <c r="BL402" s="69">
        <f t="shared" si="173"/>
        <v>0</v>
      </c>
      <c r="BM402" s="69">
        <f t="shared" si="174"/>
        <v>0</v>
      </c>
      <c r="BN402" s="69">
        <f t="shared" si="175"/>
        <v>0</v>
      </c>
      <c r="BO402" s="69">
        <f t="shared" si="176"/>
        <v>0</v>
      </c>
      <c r="BP402" s="69">
        <f t="shared" si="177"/>
        <v>0</v>
      </c>
      <c r="BQ402" s="69">
        <f t="shared" si="178"/>
        <v>8</v>
      </c>
      <c r="BR402" s="69">
        <f t="shared" si="179"/>
        <v>0</v>
      </c>
      <c r="BS402" s="69">
        <f t="shared" si="180"/>
        <v>0</v>
      </c>
      <c r="BT402" s="69">
        <f t="shared" si="181"/>
        <v>0</v>
      </c>
      <c r="BU402" s="69">
        <f t="shared" si="182"/>
        <v>0</v>
      </c>
      <c r="BV402" s="69">
        <f t="shared" si="183"/>
        <v>0</v>
      </c>
      <c r="BW402" s="69">
        <f t="shared" si="184"/>
        <v>0</v>
      </c>
      <c r="BX402" s="69">
        <f t="shared" si="185"/>
        <v>0</v>
      </c>
      <c r="BY402" s="69">
        <f t="shared" si="186"/>
        <v>0</v>
      </c>
      <c r="BZ402" s="67">
        <f t="shared" si="187"/>
        <v>0</v>
      </c>
    </row>
    <row r="403" spans="3:78" x14ac:dyDescent="0.25">
      <c r="C403" s="261"/>
      <c r="D403" s="78">
        <v>0.9</v>
      </c>
      <c r="E403" s="69">
        <v>0</v>
      </c>
      <c r="F403" s="69">
        <v>0</v>
      </c>
      <c r="G403" s="69">
        <v>0</v>
      </c>
      <c r="H403" s="69">
        <v>0</v>
      </c>
      <c r="I403" s="69">
        <v>0</v>
      </c>
      <c r="J403" s="69">
        <v>5.78</v>
      </c>
      <c r="K403" s="69">
        <v>4.71</v>
      </c>
      <c r="L403" s="69">
        <v>4.71</v>
      </c>
      <c r="M403" s="69">
        <v>3.8</v>
      </c>
      <c r="N403" s="69">
        <v>4.4000000000000004</v>
      </c>
      <c r="O403" s="69">
        <v>3.54</v>
      </c>
      <c r="P403" s="69">
        <v>3.85</v>
      </c>
      <c r="Q403" s="69">
        <v>4.08</v>
      </c>
      <c r="R403" s="69">
        <v>6.44</v>
      </c>
      <c r="S403" s="69">
        <v>6.44</v>
      </c>
      <c r="T403" s="69">
        <v>6.44</v>
      </c>
      <c r="U403" s="69">
        <v>9.27</v>
      </c>
      <c r="V403" s="67">
        <v>11.8</v>
      </c>
      <c r="W403" s="69" t="str">
        <f t="shared" ref="W403:AK419" si="192">IF(E403=0,"",E403)</f>
        <v/>
      </c>
      <c r="X403" s="69" t="str">
        <f t="shared" si="192"/>
        <v/>
      </c>
      <c r="Y403" s="69" t="str">
        <f t="shared" si="192"/>
        <v/>
      </c>
      <c r="Z403" s="69" t="str">
        <f t="shared" si="192"/>
        <v/>
      </c>
      <c r="AA403" s="69" t="str">
        <f t="shared" si="192"/>
        <v/>
      </c>
      <c r="AB403" s="69">
        <f t="shared" si="192"/>
        <v>5.78</v>
      </c>
      <c r="AC403" s="69">
        <f t="shared" si="192"/>
        <v>4.71</v>
      </c>
      <c r="AD403" s="69">
        <f t="shared" si="192"/>
        <v>4.71</v>
      </c>
      <c r="AE403" s="69">
        <f t="shared" si="192"/>
        <v>3.8</v>
      </c>
      <c r="AF403" s="69">
        <f t="shared" si="192"/>
        <v>4.4000000000000004</v>
      </c>
      <c r="AG403" s="69">
        <f t="shared" si="192"/>
        <v>3.54</v>
      </c>
      <c r="AH403" s="69">
        <f t="shared" si="192"/>
        <v>3.85</v>
      </c>
      <c r="AI403" s="69">
        <f t="shared" si="192"/>
        <v>4.08</v>
      </c>
      <c r="AJ403" s="69">
        <f t="shared" si="192"/>
        <v>6.44</v>
      </c>
      <c r="AK403" s="69">
        <f t="shared" si="192"/>
        <v>6.44</v>
      </c>
      <c r="AL403" s="69">
        <f t="shared" si="191"/>
        <v>6.44</v>
      </c>
      <c r="AM403" s="69">
        <f t="shared" si="188"/>
        <v>9.27</v>
      </c>
      <c r="AN403" s="67">
        <f t="shared" si="188"/>
        <v>11.8</v>
      </c>
      <c r="AO403" s="69">
        <f t="shared" si="150"/>
        <v>0</v>
      </c>
      <c r="AP403" s="69">
        <f t="shared" si="151"/>
        <v>0</v>
      </c>
      <c r="AQ403" s="69">
        <f t="shared" si="152"/>
        <v>0</v>
      </c>
      <c r="AR403" s="69">
        <f t="shared" si="153"/>
        <v>0</v>
      </c>
      <c r="AS403" s="69">
        <f t="shared" si="154"/>
        <v>0</v>
      </c>
      <c r="AT403" s="69">
        <f t="shared" si="155"/>
        <v>0</v>
      </c>
      <c r="AU403" s="69">
        <f t="shared" si="156"/>
        <v>0</v>
      </c>
      <c r="AV403" s="69">
        <f t="shared" si="157"/>
        <v>0</v>
      </c>
      <c r="AW403" s="69">
        <f t="shared" si="158"/>
        <v>0</v>
      </c>
      <c r="AX403" s="69">
        <f t="shared" si="159"/>
        <v>0</v>
      </c>
      <c r="AY403" s="69">
        <f t="shared" si="160"/>
        <v>0</v>
      </c>
      <c r="AZ403" s="69">
        <f t="shared" si="161"/>
        <v>0</v>
      </c>
      <c r="BA403" s="69">
        <f t="shared" si="162"/>
        <v>0</v>
      </c>
      <c r="BB403" s="69">
        <f t="shared" si="163"/>
        <v>0</v>
      </c>
      <c r="BC403" s="69">
        <f t="shared" si="164"/>
        <v>0</v>
      </c>
      <c r="BD403" s="69">
        <f t="shared" si="165"/>
        <v>0</v>
      </c>
      <c r="BE403" s="69">
        <f t="shared" si="166"/>
        <v>0</v>
      </c>
      <c r="BF403" s="67">
        <f t="shared" si="167"/>
        <v>0</v>
      </c>
      <c r="BG403" s="69">
        <f t="shared" si="168"/>
        <v>1000</v>
      </c>
      <c r="BH403" s="67">
        <f t="shared" si="169"/>
        <v>0</v>
      </c>
      <c r="BI403" s="79">
        <f t="shared" si="170"/>
        <v>0</v>
      </c>
      <c r="BJ403" s="69">
        <f t="shared" si="171"/>
        <v>0</v>
      </c>
      <c r="BK403" s="69">
        <f t="shared" si="172"/>
        <v>0</v>
      </c>
      <c r="BL403" s="69">
        <f t="shared" si="173"/>
        <v>0</v>
      </c>
      <c r="BM403" s="69">
        <f t="shared" si="174"/>
        <v>0</v>
      </c>
      <c r="BN403" s="69">
        <f t="shared" si="175"/>
        <v>0</v>
      </c>
      <c r="BO403" s="69">
        <f t="shared" si="176"/>
        <v>0</v>
      </c>
      <c r="BP403" s="69">
        <f t="shared" si="177"/>
        <v>0</v>
      </c>
      <c r="BQ403" s="69">
        <f t="shared" si="178"/>
        <v>0</v>
      </c>
      <c r="BR403" s="69">
        <f t="shared" si="179"/>
        <v>0</v>
      </c>
      <c r="BS403" s="69">
        <f t="shared" si="180"/>
        <v>0</v>
      </c>
      <c r="BT403" s="69">
        <f t="shared" si="181"/>
        <v>0</v>
      </c>
      <c r="BU403" s="69">
        <f t="shared" si="182"/>
        <v>0</v>
      </c>
      <c r="BV403" s="69">
        <f t="shared" si="183"/>
        <v>0</v>
      </c>
      <c r="BW403" s="69">
        <f t="shared" si="184"/>
        <v>0</v>
      </c>
      <c r="BX403" s="69">
        <f t="shared" si="185"/>
        <v>0</v>
      </c>
      <c r="BY403" s="69">
        <f t="shared" si="186"/>
        <v>0</v>
      </c>
      <c r="BZ403" s="67">
        <f t="shared" si="187"/>
        <v>0</v>
      </c>
    </row>
    <row r="404" spans="3:78" x14ac:dyDescent="0.25">
      <c r="C404" s="261"/>
      <c r="D404" s="78">
        <v>0.90909090909090906</v>
      </c>
      <c r="E404" s="69">
        <v>0</v>
      </c>
      <c r="F404" s="69">
        <v>0</v>
      </c>
      <c r="G404" s="69">
        <v>0</v>
      </c>
      <c r="H404" s="69">
        <v>0</v>
      </c>
      <c r="I404" s="69">
        <v>0</v>
      </c>
      <c r="J404" s="69">
        <v>5.78</v>
      </c>
      <c r="K404" s="69">
        <v>4.71</v>
      </c>
      <c r="L404" s="69">
        <v>4.71</v>
      </c>
      <c r="M404" s="69">
        <v>3.8</v>
      </c>
      <c r="N404" s="69">
        <v>4.4000000000000004</v>
      </c>
      <c r="O404" s="69">
        <v>3.54</v>
      </c>
      <c r="P404" s="69">
        <v>3.85</v>
      </c>
      <c r="Q404" s="69">
        <v>6.44</v>
      </c>
      <c r="R404" s="69">
        <v>6.44</v>
      </c>
      <c r="S404" s="69">
        <v>6.44</v>
      </c>
      <c r="T404" s="69">
        <v>6.6</v>
      </c>
      <c r="U404" s="69">
        <v>9.27</v>
      </c>
      <c r="V404" s="67">
        <v>11.8</v>
      </c>
      <c r="W404" s="69" t="str">
        <f t="shared" si="192"/>
        <v/>
      </c>
      <c r="X404" s="69" t="str">
        <f t="shared" si="192"/>
        <v/>
      </c>
      <c r="Y404" s="69" t="str">
        <f t="shared" si="192"/>
        <v/>
      </c>
      <c r="Z404" s="69" t="str">
        <f t="shared" si="192"/>
        <v/>
      </c>
      <c r="AA404" s="69" t="str">
        <f t="shared" si="192"/>
        <v/>
      </c>
      <c r="AB404" s="69">
        <f t="shared" si="192"/>
        <v>5.78</v>
      </c>
      <c r="AC404" s="69">
        <f t="shared" si="192"/>
        <v>4.71</v>
      </c>
      <c r="AD404" s="69">
        <f t="shared" si="192"/>
        <v>4.71</v>
      </c>
      <c r="AE404" s="69">
        <f t="shared" si="192"/>
        <v>3.8</v>
      </c>
      <c r="AF404" s="69">
        <f t="shared" si="192"/>
        <v>4.4000000000000004</v>
      </c>
      <c r="AG404" s="69">
        <f t="shared" si="192"/>
        <v>3.54</v>
      </c>
      <c r="AH404" s="69">
        <f t="shared" si="192"/>
        <v>3.85</v>
      </c>
      <c r="AI404" s="69">
        <f t="shared" si="192"/>
        <v>6.44</v>
      </c>
      <c r="AJ404" s="69">
        <f t="shared" si="192"/>
        <v>6.44</v>
      </c>
      <c r="AK404" s="69">
        <f t="shared" si="192"/>
        <v>6.44</v>
      </c>
      <c r="AL404" s="69">
        <f t="shared" si="191"/>
        <v>6.6</v>
      </c>
      <c r="AM404" s="69">
        <f t="shared" si="188"/>
        <v>9.27</v>
      </c>
      <c r="AN404" s="67">
        <f t="shared" si="188"/>
        <v>11.8</v>
      </c>
      <c r="AO404" s="69">
        <f t="shared" si="150"/>
        <v>0</v>
      </c>
      <c r="AP404" s="69">
        <f t="shared" si="151"/>
        <v>0</v>
      </c>
      <c r="AQ404" s="69">
        <f t="shared" si="152"/>
        <v>0</v>
      </c>
      <c r="AR404" s="69">
        <f t="shared" si="153"/>
        <v>0</v>
      </c>
      <c r="AS404" s="69">
        <f t="shared" si="154"/>
        <v>0</v>
      </c>
      <c r="AT404" s="69">
        <f t="shared" si="155"/>
        <v>0</v>
      </c>
      <c r="AU404" s="69">
        <f t="shared" si="156"/>
        <v>0</v>
      </c>
      <c r="AV404" s="69">
        <f t="shared" si="157"/>
        <v>0</v>
      </c>
      <c r="AW404" s="69">
        <f t="shared" si="158"/>
        <v>0</v>
      </c>
      <c r="AX404" s="69">
        <f t="shared" si="159"/>
        <v>0</v>
      </c>
      <c r="AY404" s="69">
        <f t="shared" si="160"/>
        <v>0</v>
      </c>
      <c r="AZ404" s="69">
        <f t="shared" si="161"/>
        <v>0</v>
      </c>
      <c r="BA404" s="69">
        <f t="shared" si="162"/>
        <v>0</v>
      </c>
      <c r="BB404" s="69">
        <f t="shared" si="163"/>
        <v>0</v>
      </c>
      <c r="BC404" s="69">
        <f t="shared" si="164"/>
        <v>0</v>
      </c>
      <c r="BD404" s="69">
        <f t="shared" si="165"/>
        <v>0</v>
      </c>
      <c r="BE404" s="69">
        <f t="shared" si="166"/>
        <v>0</v>
      </c>
      <c r="BF404" s="67">
        <f t="shared" si="167"/>
        <v>0</v>
      </c>
      <c r="BG404" s="69">
        <f t="shared" si="168"/>
        <v>1000</v>
      </c>
      <c r="BH404" s="67">
        <f t="shared" si="169"/>
        <v>0</v>
      </c>
      <c r="BI404" s="79">
        <f t="shared" si="170"/>
        <v>0</v>
      </c>
      <c r="BJ404" s="69">
        <f t="shared" si="171"/>
        <v>0</v>
      </c>
      <c r="BK404" s="69">
        <f t="shared" si="172"/>
        <v>0</v>
      </c>
      <c r="BL404" s="69">
        <f t="shared" si="173"/>
        <v>0</v>
      </c>
      <c r="BM404" s="69">
        <f t="shared" si="174"/>
        <v>0</v>
      </c>
      <c r="BN404" s="69">
        <f t="shared" si="175"/>
        <v>0</v>
      </c>
      <c r="BO404" s="69">
        <f t="shared" si="176"/>
        <v>0</v>
      </c>
      <c r="BP404" s="69">
        <f t="shared" si="177"/>
        <v>0</v>
      </c>
      <c r="BQ404" s="69">
        <f t="shared" si="178"/>
        <v>0</v>
      </c>
      <c r="BR404" s="69">
        <f t="shared" si="179"/>
        <v>0</v>
      </c>
      <c r="BS404" s="69">
        <f t="shared" si="180"/>
        <v>0</v>
      </c>
      <c r="BT404" s="69">
        <f t="shared" si="181"/>
        <v>0</v>
      </c>
      <c r="BU404" s="69">
        <f t="shared" si="182"/>
        <v>0</v>
      </c>
      <c r="BV404" s="69">
        <f t="shared" si="183"/>
        <v>0</v>
      </c>
      <c r="BW404" s="69">
        <f t="shared" si="184"/>
        <v>0</v>
      </c>
      <c r="BX404" s="69">
        <f t="shared" si="185"/>
        <v>0</v>
      </c>
      <c r="BY404" s="69">
        <f t="shared" si="186"/>
        <v>0</v>
      </c>
      <c r="BZ404" s="67">
        <f t="shared" si="187"/>
        <v>0</v>
      </c>
    </row>
    <row r="405" spans="3:78" x14ac:dyDescent="0.25">
      <c r="C405" s="261"/>
      <c r="D405" s="78">
        <v>0.91666666666666663</v>
      </c>
      <c r="E405" s="69">
        <v>0</v>
      </c>
      <c r="F405" s="69">
        <v>0</v>
      </c>
      <c r="G405" s="69">
        <v>0</v>
      </c>
      <c r="H405" s="69">
        <v>0</v>
      </c>
      <c r="I405" s="69">
        <v>0</v>
      </c>
      <c r="J405" s="69">
        <v>5.78</v>
      </c>
      <c r="K405" s="69">
        <v>4.71</v>
      </c>
      <c r="L405" s="69">
        <v>4.71</v>
      </c>
      <c r="M405" s="69">
        <v>3.8</v>
      </c>
      <c r="N405" s="69">
        <v>4.4000000000000004</v>
      </c>
      <c r="O405" s="69">
        <v>3.54</v>
      </c>
      <c r="P405" s="69">
        <v>3.85</v>
      </c>
      <c r="Q405" s="69">
        <v>6.44</v>
      </c>
      <c r="R405" s="69">
        <v>6.44</v>
      </c>
      <c r="S405" s="69">
        <v>6.44</v>
      </c>
      <c r="T405" s="69">
        <v>6.6</v>
      </c>
      <c r="U405" s="69">
        <v>9.27</v>
      </c>
      <c r="V405" s="67">
        <v>11.8</v>
      </c>
      <c r="W405" s="69" t="str">
        <f t="shared" si="192"/>
        <v/>
      </c>
      <c r="X405" s="69" t="str">
        <f t="shared" si="192"/>
        <v/>
      </c>
      <c r="Y405" s="69" t="str">
        <f t="shared" si="192"/>
        <v/>
      </c>
      <c r="Z405" s="69" t="str">
        <f t="shared" si="192"/>
        <v/>
      </c>
      <c r="AA405" s="69" t="str">
        <f t="shared" si="192"/>
        <v/>
      </c>
      <c r="AB405" s="69">
        <f t="shared" si="192"/>
        <v>5.78</v>
      </c>
      <c r="AC405" s="69">
        <f t="shared" si="192"/>
        <v>4.71</v>
      </c>
      <c r="AD405" s="69">
        <f t="shared" si="192"/>
        <v>4.71</v>
      </c>
      <c r="AE405" s="69">
        <f t="shared" si="192"/>
        <v>3.8</v>
      </c>
      <c r="AF405" s="69">
        <f t="shared" si="192"/>
        <v>4.4000000000000004</v>
      </c>
      <c r="AG405" s="69">
        <f t="shared" si="192"/>
        <v>3.54</v>
      </c>
      <c r="AH405" s="69">
        <f t="shared" si="192"/>
        <v>3.85</v>
      </c>
      <c r="AI405" s="69">
        <f t="shared" si="192"/>
        <v>6.44</v>
      </c>
      <c r="AJ405" s="69">
        <f t="shared" si="192"/>
        <v>6.44</v>
      </c>
      <c r="AK405" s="69">
        <f t="shared" si="192"/>
        <v>6.44</v>
      </c>
      <c r="AL405" s="69">
        <f t="shared" si="191"/>
        <v>6.6</v>
      </c>
      <c r="AM405" s="69">
        <f t="shared" si="188"/>
        <v>9.27</v>
      </c>
      <c r="AN405" s="67">
        <f t="shared" si="188"/>
        <v>11.8</v>
      </c>
      <c r="AO405" s="69">
        <f t="shared" si="150"/>
        <v>0</v>
      </c>
      <c r="AP405" s="69">
        <f t="shared" si="151"/>
        <v>0</v>
      </c>
      <c r="AQ405" s="69">
        <f t="shared" si="152"/>
        <v>0</v>
      </c>
      <c r="AR405" s="69">
        <f t="shared" si="153"/>
        <v>0</v>
      </c>
      <c r="AS405" s="69">
        <f t="shared" si="154"/>
        <v>0</v>
      </c>
      <c r="AT405" s="69">
        <f t="shared" si="155"/>
        <v>0</v>
      </c>
      <c r="AU405" s="69">
        <f t="shared" si="156"/>
        <v>0</v>
      </c>
      <c r="AV405" s="69">
        <f t="shared" si="157"/>
        <v>0</v>
      </c>
      <c r="AW405" s="69">
        <f t="shared" si="158"/>
        <v>0</v>
      </c>
      <c r="AX405" s="69">
        <f t="shared" si="159"/>
        <v>0</v>
      </c>
      <c r="AY405" s="69">
        <f t="shared" si="160"/>
        <v>0</v>
      </c>
      <c r="AZ405" s="69">
        <f t="shared" si="161"/>
        <v>0</v>
      </c>
      <c r="BA405" s="69">
        <f t="shared" si="162"/>
        <v>0</v>
      </c>
      <c r="BB405" s="69">
        <f t="shared" si="163"/>
        <v>0</v>
      </c>
      <c r="BC405" s="69">
        <f t="shared" si="164"/>
        <v>0</v>
      </c>
      <c r="BD405" s="69">
        <f t="shared" si="165"/>
        <v>0</v>
      </c>
      <c r="BE405" s="69">
        <f t="shared" si="166"/>
        <v>0</v>
      </c>
      <c r="BF405" s="67">
        <f t="shared" si="167"/>
        <v>0</v>
      </c>
      <c r="BG405" s="69">
        <f t="shared" si="168"/>
        <v>1000</v>
      </c>
      <c r="BH405" s="67">
        <f t="shared" si="169"/>
        <v>0</v>
      </c>
      <c r="BI405" s="79">
        <f t="shared" si="170"/>
        <v>0</v>
      </c>
      <c r="BJ405" s="69">
        <f t="shared" si="171"/>
        <v>0</v>
      </c>
      <c r="BK405" s="69">
        <f t="shared" si="172"/>
        <v>0</v>
      </c>
      <c r="BL405" s="69">
        <f t="shared" si="173"/>
        <v>0</v>
      </c>
      <c r="BM405" s="69">
        <f t="shared" si="174"/>
        <v>0</v>
      </c>
      <c r="BN405" s="69">
        <f t="shared" si="175"/>
        <v>0</v>
      </c>
      <c r="BO405" s="69">
        <f t="shared" si="176"/>
        <v>0</v>
      </c>
      <c r="BP405" s="69">
        <f t="shared" si="177"/>
        <v>0</v>
      </c>
      <c r="BQ405" s="69">
        <f t="shared" si="178"/>
        <v>0</v>
      </c>
      <c r="BR405" s="69">
        <f t="shared" si="179"/>
        <v>0</v>
      </c>
      <c r="BS405" s="69">
        <f t="shared" si="180"/>
        <v>0</v>
      </c>
      <c r="BT405" s="69">
        <f t="shared" si="181"/>
        <v>0</v>
      </c>
      <c r="BU405" s="69">
        <f t="shared" si="182"/>
        <v>0</v>
      </c>
      <c r="BV405" s="69">
        <f t="shared" si="183"/>
        <v>0</v>
      </c>
      <c r="BW405" s="69">
        <f t="shared" si="184"/>
        <v>0</v>
      </c>
      <c r="BX405" s="69">
        <f t="shared" si="185"/>
        <v>0</v>
      </c>
      <c r="BY405" s="69">
        <f t="shared" si="186"/>
        <v>0</v>
      </c>
      <c r="BZ405" s="67">
        <f t="shared" si="187"/>
        <v>0</v>
      </c>
    </row>
    <row r="406" spans="3:78" x14ac:dyDescent="0.25">
      <c r="C406" s="261"/>
      <c r="D406" s="78">
        <v>0.93333333333333335</v>
      </c>
      <c r="E406" s="69">
        <v>0</v>
      </c>
      <c r="F406" s="69">
        <v>0</v>
      </c>
      <c r="G406" s="69">
        <v>0</v>
      </c>
      <c r="H406" s="69">
        <v>0</v>
      </c>
      <c r="I406" s="69">
        <v>0</v>
      </c>
      <c r="J406" s="69">
        <v>5.78</v>
      </c>
      <c r="K406" s="69">
        <v>4.71</v>
      </c>
      <c r="L406" s="69">
        <v>4.71</v>
      </c>
      <c r="M406" s="69">
        <v>3.8</v>
      </c>
      <c r="N406" s="69">
        <v>4.4000000000000004</v>
      </c>
      <c r="O406" s="69">
        <v>3.54</v>
      </c>
      <c r="P406" s="69">
        <v>3.85</v>
      </c>
      <c r="Q406" s="69">
        <v>6.44</v>
      </c>
      <c r="R406" s="69">
        <v>6.44</v>
      </c>
      <c r="S406" s="69">
        <v>6.44</v>
      </c>
      <c r="T406" s="69">
        <v>7.85</v>
      </c>
      <c r="U406" s="69">
        <v>9.27</v>
      </c>
      <c r="V406" s="67">
        <v>11.8</v>
      </c>
      <c r="W406" s="69" t="str">
        <f t="shared" si="192"/>
        <v/>
      </c>
      <c r="X406" s="69" t="str">
        <f t="shared" si="192"/>
        <v/>
      </c>
      <c r="Y406" s="69" t="str">
        <f t="shared" si="192"/>
        <v/>
      </c>
      <c r="Z406" s="69" t="str">
        <f t="shared" si="192"/>
        <v/>
      </c>
      <c r="AA406" s="69" t="str">
        <f t="shared" si="192"/>
        <v/>
      </c>
      <c r="AB406" s="69">
        <f t="shared" si="192"/>
        <v>5.78</v>
      </c>
      <c r="AC406" s="69">
        <f t="shared" si="192"/>
        <v>4.71</v>
      </c>
      <c r="AD406" s="69">
        <f t="shared" si="192"/>
        <v>4.71</v>
      </c>
      <c r="AE406" s="69">
        <f t="shared" si="192"/>
        <v>3.8</v>
      </c>
      <c r="AF406" s="69">
        <f t="shared" si="192"/>
        <v>4.4000000000000004</v>
      </c>
      <c r="AG406" s="69">
        <f t="shared" si="192"/>
        <v>3.54</v>
      </c>
      <c r="AH406" s="69">
        <f t="shared" si="192"/>
        <v>3.85</v>
      </c>
      <c r="AI406" s="69">
        <f t="shared" si="192"/>
        <v>6.44</v>
      </c>
      <c r="AJ406" s="69">
        <f t="shared" si="192"/>
        <v>6.44</v>
      </c>
      <c r="AK406" s="69">
        <f t="shared" si="192"/>
        <v>6.44</v>
      </c>
      <c r="AL406" s="69">
        <f t="shared" si="191"/>
        <v>7.85</v>
      </c>
      <c r="AM406" s="69">
        <f t="shared" si="188"/>
        <v>9.27</v>
      </c>
      <c r="AN406" s="67">
        <f t="shared" si="188"/>
        <v>11.8</v>
      </c>
      <c r="AO406" s="69">
        <f t="shared" ref="AO406:AO469" si="193">IF(E406=$D$338,1,0)*$D406</f>
        <v>0</v>
      </c>
      <c r="AP406" s="69">
        <f t="shared" ref="AP406:AP469" si="194">IF(F406=$D$338,1,0)*$D406</f>
        <v>0</v>
      </c>
      <c r="AQ406" s="69">
        <f t="shared" ref="AQ406:AQ469" si="195">IF(G406=$D$338,1,0)*$D406</f>
        <v>0</v>
      </c>
      <c r="AR406" s="69">
        <f t="shared" ref="AR406:AR469" si="196">IF(H406=$D$338,1,0)*$D406</f>
        <v>0</v>
      </c>
      <c r="AS406" s="69">
        <f t="shared" ref="AS406:AS469" si="197">IF(I406=$D$338,1,0)*$D406</f>
        <v>0</v>
      </c>
      <c r="AT406" s="69">
        <f t="shared" ref="AT406:AT469" si="198">IF(J406=$D$338,1,0)*$D406</f>
        <v>0</v>
      </c>
      <c r="AU406" s="69">
        <f t="shared" ref="AU406:AU469" si="199">IF(K406=$D$338,1,0)*$D406</f>
        <v>0</v>
      </c>
      <c r="AV406" s="69">
        <f t="shared" ref="AV406:AV469" si="200">IF(L406=$D$338,1,0)*$D406</f>
        <v>0</v>
      </c>
      <c r="AW406" s="69">
        <f t="shared" ref="AW406:AW469" si="201">IF(M406=$D$338,1,0)*$D406</f>
        <v>0</v>
      </c>
      <c r="AX406" s="69">
        <f t="shared" ref="AX406:AX469" si="202">IF(N406=$D$338,1,0)*$D406</f>
        <v>0</v>
      </c>
      <c r="AY406" s="69">
        <f t="shared" ref="AY406:AY469" si="203">IF(O406=$D$338,1,0)*$D406</f>
        <v>0</v>
      </c>
      <c r="AZ406" s="69">
        <f t="shared" ref="AZ406:AZ469" si="204">IF(P406=$D$338,1,0)*$D406</f>
        <v>0</v>
      </c>
      <c r="BA406" s="69">
        <f t="shared" ref="BA406:BA469" si="205">IF(Q406=$D$338,1,0)*$D406</f>
        <v>0</v>
      </c>
      <c r="BB406" s="69">
        <f t="shared" ref="BB406:BB469" si="206">IF(R406=$D$338,1,0)*$D406</f>
        <v>0</v>
      </c>
      <c r="BC406" s="69">
        <f t="shared" ref="BC406:BC469" si="207">IF(S406=$D$338,1,0)*$D406</f>
        <v>0</v>
      </c>
      <c r="BD406" s="69">
        <f t="shared" ref="BD406:BD469" si="208">IF(T406=$D$338,1,0)*$D406</f>
        <v>0</v>
      </c>
      <c r="BE406" s="69">
        <f t="shared" ref="BE406:BE469" si="209">IF(U406=$D$338,1,0)*$D406</f>
        <v>0</v>
      </c>
      <c r="BF406" s="67">
        <f t="shared" ref="BF406:BF469" si="210">IF(V406=$D$338,1,0)*$D406</f>
        <v>0</v>
      </c>
      <c r="BG406" s="69">
        <f t="shared" ref="BG406:BG469" si="211">IF(MAX(AO406:BF406)=0,1000,ABS(MAX(AO406:BF406)-1))</f>
        <v>1000</v>
      </c>
      <c r="BH406" s="67">
        <f t="shared" ref="BH406:BH469" si="212">IF(BG406=BG$340,IF(MAX(AO406:BF406)&gt;1,1+BG$340,1-BG$340),0)</f>
        <v>0</v>
      </c>
      <c r="BI406" s="79">
        <f t="shared" ref="BI406:BI469" si="213">IF(AO406=$BH$340,E$340,0)</f>
        <v>0</v>
      </c>
      <c r="BJ406" s="69">
        <f t="shared" ref="BJ406:BJ469" si="214">IF(AP406=$BH$340,F$340,0)</f>
        <v>0</v>
      </c>
      <c r="BK406" s="69">
        <f t="shared" ref="BK406:BK469" si="215">IF(AQ406=$BH$340,G$340,0)</f>
        <v>0</v>
      </c>
      <c r="BL406" s="69">
        <f t="shared" ref="BL406:BL469" si="216">IF(AR406=$BH$340,H$340,0)</f>
        <v>0</v>
      </c>
      <c r="BM406" s="69">
        <f t="shared" ref="BM406:BM469" si="217">IF(AS406=$BH$340,I$340,0)</f>
        <v>0</v>
      </c>
      <c r="BN406" s="69">
        <f t="shared" ref="BN406:BN469" si="218">IF(AT406=$BH$340,J$340,0)</f>
        <v>0</v>
      </c>
      <c r="BO406" s="69">
        <f t="shared" ref="BO406:BO469" si="219">IF(AU406=$BH$340,K$340,0)</f>
        <v>0</v>
      </c>
      <c r="BP406" s="69">
        <f t="shared" ref="BP406:BP469" si="220">IF(AV406=$BH$340,L$340,0)</f>
        <v>0</v>
      </c>
      <c r="BQ406" s="69">
        <f t="shared" ref="BQ406:BQ469" si="221">IF(AW406=$BH$340,M$340,0)</f>
        <v>0</v>
      </c>
      <c r="BR406" s="69">
        <f t="shared" ref="BR406:BR469" si="222">IF(AX406=$BH$340,N$340,0)</f>
        <v>0</v>
      </c>
      <c r="BS406" s="69">
        <f t="shared" ref="BS406:BS469" si="223">IF(AY406=$BH$340,O$340,0)</f>
        <v>0</v>
      </c>
      <c r="BT406" s="69">
        <f t="shared" ref="BT406:BT469" si="224">IF(AZ406=$BH$340,P$340,0)</f>
        <v>0</v>
      </c>
      <c r="BU406" s="69">
        <f t="shared" ref="BU406:BU469" si="225">IF(BA406=$BH$340,Q$340,0)</f>
        <v>0</v>
      </c>
      <c r="BV406" s="69">
        <f t="shared" ref="BV406:BV469" si="226">IF(BB406=$BH$340,R$340,0)</f>
        <v>0</v>
      </c>
      <c r="BW406" s="69">
        <f t="shared" ref="BW406:BW469" si="227">IF(BC406=$BH$340,S$340,0)</f>
        <v>0</v>
      </c>
      <c r="BX406" s="69">
        <f t="shared" ref="BX406:BX469" si="228">IF(BD406=$BH$340,T$340,0)</f>
        <v>0</v>
      </c>
      <c r="BY406" s="69">
        <f t="shared" ref="BY406:BY469" si="229">IF(BE406=$BH$340,U$340,0)</f>
        <v>0</v>
      </c>
      <c r="BZ406" s="67">
        <f t="shared" ref="BZ406:BZ469" si="230">IF(BF406=$BH$340,V$340,0)</f>
        <v>0</v>
      </c>
    </row>
    <row r="407" spans="3:78" x14ac:dyDescent="0.25">
      <c r="C407" s="261"/>
      <c r="D407" s="78">
        <v>0.9375</v>
      </c>
      <c r="E407" s="69">
        <v>0</v>
      </c>
      <c r="F407" s="69">
        <v>0</v>
      </c>
      <c r="G407" s="69">
        <v>0</v>
      </c>
      <c r="H407" s="69">
        <v>0</v>
      </c>
      <c r="I407" s="69">
        <v>0</v>
      </c>
      <c r="J407" s="69">
        <v>5.78</v>
      </c>
      <c r="K407" s="69">
        <v>4.71</v>
      </c>
      <c r="L407" s="69">
        <v>4.71</v>
      </c>
      <c r="M407" s="69">
        <v>3.8</v>
      </c>
      <c r="N407" s="69">
        <v>4.55</v>
      </c>
      <c r="O407" s="69">
        <v>3.54</v>
      </c>
      <c r="P407" s="69">
        <v>3.85</v>
      </c>
      <c r="Q407" s="69">
        <v>6.44</v>
      </c>
      <c r="R407" s="69">
        <v>6.44</v>
      </c>
      <c r="S407" s="69">
        <v>6.44</v>
      </c>
      <c r="T407" s="69">
        <v>7.85</v>
      </c>
      <c r="U407" s="69">
        <v>9.27</v>
      </c>
      <c r="V407" s="67">
        <v>11.8</v>
      </c>
      <c r="W407" s="69" t="str">
        <f t="shared" si="192"/>
        <v/>
      </c>
      <c r="X407" s="69" t="str">
        <f t="shared" si="192"/>
        <v/>
      </c>
      <c r="Y407" s="69" t="str">
        <f t="shared" si="192"/>
        <v/>
      </c>
      <c r="Z407" s="69" t="str">
        <f t="shared" si="192"/>
        <v/>
      </c>
      <c r="AA407" s="69" t="str">
        <f t="shared" si="192"/>
        <v/>
      </c>
      <c r="AB407" s="69">
        <f t="shared" si="192"/>
        <v>5.78</v>
      </c>
      <c r="AC407" s="69">
        <f t="shared" si="192"/>
        <v>4.71</v>
      </c>
      <c r="AD407" s="69">
        <f t="shared" si="192"/>
        <v>4.71</v>
      </c>
      <c r="AE407" s="69">
        <f t="shared" si="192"/>
        <v>3.8</v>
      </c>
      <c r="AF407" s="69">
        <f t="shared" si="192"/>
        <v>4.55</v>
      </c>
      <c r="AG407" s="69">
        <f t="shared" si="192"/>
        <v>3.54</v>
      </c>
      <c r="AH407" s="69">
        <f t="shared" si="192"/>
        <v>3.85</v>
      </c>
      <c r="AI407" s="69">
        <f t="shared" si="192"/>
        <v>6.44</v>
      </c>
      <c r="AJ407" s="69">
        <f t="shared" si="192"/>
        <v>6.44</v>
      </c>
      <c r="AK407" s="69">
        <f t="shared" si="192"/>
        <v>6.44</v>
      </c>
      <c r="AL407" s="69">
        <f t="shared" si="191"/>
        <v>7.85</v>
      </c>
      <c r="AM407" s="69">
        <f t="shared" si="188"/>
        <v>9.27</v>
      </c>
      <c r="AN407" s="67">
        <f t="shared" si="188"/>
        <v>11.8</v>
      </c>
      <c r="AO407" s="69">
        <f t="shared" si="193"/>
        <v>0</v>
      </c>
      <c r="AP407" s="69">
        <f t="shared" si="194"/>
        <v>0</v>
      </c>
      <c r="AQ407" s="69">
        <f t="shared" si="195"/>
        <v>0</v>
      </c>
      <c r="AR407" s="69">
        <f t="shared" si="196"/>
        <v>0</v>
      </c>
      <c r="AS407" s="69">
        <f t="shared" si="197"/>
        <v>0</v>
      </c>
      <c r="AT407" s="69">
        <f t="shared" si="198"/>
        <v>0</v>
      </c>
      <c r="AU407" s="69">
        <f t="shared" si="199"/>
        <v>0</v>
      </c>
      <c r="AV407" s="69">
        <f t="shared" si="200"/>
        <v>0</v>
      </c>
      <c r="AW407" s="69">
        <f t="shared" si="201"/>
        <v>0</v>
      </c>
      <c r="AX407" s="69">
        <f t="shared" si="202"/>
        <v>0</v>
      </c>
      <c r="AY407" s="69">
        <f t="shared" si="203"/>
        <v>0</v>
      </c>
      <c r="AZ407" s="69">
        <f t="shared" si="204"/>
        <v>0</v>
      </c>
      <c r="BA407" s="69">
        <f t="shared" si="205"/>
        <v>0</v>
      </c>
      <c r="BB407" s="69">
        <f t="shared" si="206"/>
        <v>0</v>
      </c>
      <c r="BC407" s="69">
        <f t="shared" si="207"/>
        <v>0</v>
      </c>
      <c r="BD407" s="69">
        <f t="shared" si="208"/>
        <v>0</v>
      </c>
      <c r="BE407" s="69">
        <f t="shared" si="209"/>
        <v>0</v>
      </c>
      <c r="BF407" s="67">
        <f t="shared" si="210"/>
        <v>0</v>
      </c>
      <c r="BG407" s="69">
        <f t="shared" si="211"/>
        <v>1000</v>
      </c>
      <c r="BH407" s="67">
        <f t="shared" si="212"/>
        <v>0</v>
      </c>
      <c r="BI407" s="79">
        <f t="shared" si="213"/>
        <v>0</v>
      </c>
      <c r="BJ407" s="69">
        <f t="shared" si="214"/>
        <v>0</v>
      </c>
      <c r="BK407" s="69">
        <f t="shared" si="215"/>
        <v>0</v>
      </c>
      <c r="BL407" s="69">
        <f t="shared" si="216"/>
        <v>0</v>
      </c>
      <c r="BM407" s="69">
        <f t="shared" si="217"/>
        <v>0</v>
      </c>
      <c r="BN407" s="69">
        <f t="shared" si="218"/>
        <v>0</v>
      </c>
      <c r="BO407" s="69">
        <f t="shared" si="219"/>
        <v>0</v>
      </c>
      <c r="BP407" s="69">
        <f t="shared" si="220"/>
        <v>0</v>
      </c>
      <c r="BQ407" s="69">
        <f t="shared" si="221"/>
        <v>0</v>
      </c>
      <c r="BR407" s="69">
        <f t="shared" si="222"/>
        <v>0</v>
      </c>
      <c r="BS407" s="69">
        <f t="shared" si="223"/>
        <v>0</v>
      </c>
      <c r="BT407" s="69">
        <f t="shared" si="224"/>
        <v>0</v>
      </c>
      <c r="BU407" s="69">
        <f t="shared" si="225"/>
        <v>0</v>
      </c>
      <c r="BV407" s="69">
        <f t="shared" si="226"/>
        <v>0</v>
      </c>
      <c r="BW407" s="69">
        <f t="shared" si="227"/>
        <v>0</v>
      </c>
      <c r="BX407" s="69">
        <f t="shared" si="228"/>
        <v>0</v>
      </c>
      <c r="BY407" s="69">
        <f t="shared" si="229"/>
        <v>0</v>
      </c>
      <c r="BZ407" s="67">
        <f t="shared" si="230"/>
        <v>0</v>
      </c>
    </row>
    <row r="408" spans="3:78" x14ac:dyDescent="0.25">
      <c r="C408" s="261"/>
      <c r="D408" s="78">
        <v>0.95238095238095233</v>
      </c>
      <c r="E408" s="69">
        <v>0</v>
      </c>
      <c r="F408" s="69">
        <v>0</v>
      </c>
      <c r="G408" s="69">
        <v>0</v>
      </c>
      <c r="H408" s="69">
        <v>0</v>
      </c>
      <c r="I408" s="69">
        <v>0</v>
      </c>
      <c r="J408" s="69">
        <v>5.78</v>
      </c>
      <c r="K408" s="69">
        <v>4.71</v>
      </c>
      <c r="L408" s="69">
        <v>4.71</v>
      </c>
      <c r="M408" s="69">
        <v>3.8</v>
      </c>
      <c r="N408" s="69">
        <v>4.55</v>
      </c>
      <c r="O408" s="69">
        <v>3.54</v>
      </c>
      <c r="P408" s="69">
        <v>3.85</v>
      </c>
      <c r="Q408" s="69">
        <v>6.44</v>
      </c>
      <c r="R408" s="69">
        <v>6.44</v>
      </c>
      <c r="S408" s="69">
        <v>6.44</v>
      </c>
      <c r="T408" s="69">
        <v>7.85</v>
      </c>
      <c r="U408" s="69">
        <v>9.27</v>
      </c>
      <c r="V408" s="67">
        <v>11.8</v>
      </c>
      <c r="W408" s="69" t="str">
        <f t="shared" si="192"/>
        <v/>
      </c>
      <c r="X408" s="69" t="str">
        <f t="shared" si="192"/>
        <v/>
      </c>
      <c r="Y408" s="69" t="str">
        <f t="shared" si="192"/>
        <v/>
      </c>
      <c r="Z408" s="69" t="str">
        <f t="shared" si="192"/>
        <v/>
      </c>
      <c r="AA408" s="69" t="str">
        <f t="shared" si="192"/>
        <v/>
      </c>
      <c r="AB408" s="69">
        <f t="shared" si="192"/>
        <v>5.78</v>
      </c>
      <c r="AC408" s="69">
        <f t="shared" si="192"/>
        <v>4.71</v>
      </c>
      <c r="AD408" s="69">
        <f t="shared" si="192"/>
        <v>4.71</v>
      </c>
      <c r="AE408" s="69">
        <f t="shared" si="192"/>
        <v>3.8</v>
      </c>
      <c r="AF408" s="69">
        <f t="shared" si="192"/>
        <v>4.55</v>
      </c>
      <c r="AG408" s="69">
        <f t="shared" si="192"/>
        <v>3.54</v>
      </c>
      <c r="AH408" s="69">
        <f t="shared" si="192"/>
        <v>3.85</v>
      </c>
      <c r="AI408" s="69">
        <f t="shared" si="192"/>
        <v>6.44</v>
      </c>
      <c r="AJ408" s="69">
        <f t="shared" si="192"/>
        <v>6.44</v>
      </c>
      <c r="AK408" s="69">
        <f t="shared" si="192"/>
        <v>6.44</v>
      </c>
      <c r="AL408" s="69">
        <f t="shared" si="191"/>
        <v>7.85</v>
      </c>
      <c r="AM408" s="69">
        <f t="shared" si="188"/>
        <v>9.27</v>
      </c>
      <c r="AN408" s="67">
        <f t="shared" si="188"/>
        <v>11.8</v>
      </c>
      <c r="AO408" s="69">
        <f t="shared" si="193"/>
        <v>0</v>
      </c>
      <c r="AP408" s="69">
        <f t="shared" si="194"/>
        <v>0</v>
      </c>
      <c r="AQ408" s="69">
        <f t="shared" si="195"/>
        <v>0</v>
      </c>
      <c r="AR408" s="69">
        <f t="shared" si="196"/>
        <v>0</v>
      </c>
      <c r="AS408" s="69">
        <f t="shared" si="197"/>
        <v>0</v>
      </c>
      <c r="AT408" s="69">
        <f t="shared" si="198"/>
        <v>0</v>
      </c>
      <c r="AU408" s="69">
        <f t="shared" si="199"/>
        <v>0</v>
      </c>
      <c r="AV408" s="69">
        <f t="shared" si="200"/>
        <v>0</v>
      </c>
      <c r="AW408" s="69">
        <f t="shared" si="201"/>
        <v>0</v>
      </c>
      <c r="AX408" s="69">
        <f t="shared" si="202"/>
        <v>0</v>
      </c>
      <c r="AY408" s="69">
        <f t="shared" si="203"/>
        <v>0</v>
      </c>
      <c r="AZ408" s="69">
        <f t="shared" si="204"/>
        <v>0</v>
      </c>
      <c r="BA408" s="69">
        <f t="shared" si="205"/>
        <v>0</v>
      </c>
      <c r="BB408" s="69">
        <f t="shared" si="206"/>
        <v>0</v>
      </c>
      <c r="BC408" s="69">
        <f t="shared" si="207"/>
        <v>0</v>
      </c>
      <c r="BD408" s="69">
        <f t="shared" si="208"/>
        <v>0</v>
      </c>
      <c r="BE408" s="69">
        <f t="shared" si="209"/>
        <v>0</v>
      </c>
      <c r="BF408" s="67">
        <f t="shared" si="210"/>
        <v>0</v>
      </c>
      <c r="BG408" s="69">
        <f t="shared" si="211"/>
        <v>1000</v>
      </c>
      <c r="BH408" s="67">
        <f t="shared" si="212"/>
        <v>0</v>
      </c>
      <c r="BI408" s="79">
        <f t="shared" si="213"/>
        <v>0</v>
      </c>
      <c r="BJ408" s="69">
        <f t="shared" si="214"/>
        <v>0</v>
      </c>
      <c r="BK408" s="69">
        <f t="shared" si="215"/>
        <v>0</v>
      </c>
      <c r="BL408" s="69">
        <f t="shared" si="216"/>
        <v>0</v>
      </c>
      <c r="BM408" s="69">
        <f t="shared" si="217"/>
        <v>0</v>
      </c>
      <c r="BN408" s="69">
        <f t="shared" si="218"/>
        <v>0</v>
      </c>
      <c r="BO408" s="69">
        <f t="shared" si="219"/>
        <v>0</v>
      </c>
      <c r="BP408" s="69">
        <f t="shared" si="220"/>
        <v>0</v>
      </c>
      <c r="BQ408" s="69">
        <f t="shared" si="221"/>
        <v>0</v>
      </c>
      <c r="BR408" s="69">
        <f t="shared" si="222"/>
        <v>0</v>
      </c>
      <c r="BS408" s="69">
        <f t="shared" si="223"/>
        <v>0</v>
      </c>
      <c r="BT408" s="69">
        <f t="shared" si="224"/>
        <v>0</v>
      </c>
      <c r="BU408" s="69">
        <f t="shared" si="225"/>
        <v>0</v>
      </c>
      <c r="BV408" s="69">
        <f t="shared" si="226"/>
        <v>0</v>
      </c>
      <c r="BW408" s="69">
        <f t="shared" si="227"/>
        <v>0</v>
      </c>
      <c r="BX408" s="69">
        <f t="shared" si="228"/>
        <v>0</v>
      </c>
      <c r="BY408" s="69">
        <f t="shared" si="229"/>
        <v>0</v>
      </c>
      <c r="BZ408" s="67">
        <f t="shared" si="230"/>
        <v>0</v>
      </c>
    </row>
    <row r="409" spans="3:78" x14ac:dyDescent="0.25">
      <c r="C409" s="261"/>
      <c r="D409" s="78">
        <v>0.95454545454545459</v>
      </c>
      <c r="E409" s="69">
        <v>0</v>
      </c>
      <c r="F409" s="69">
        <v>0</v>
      </c>
      <c r="G409" s="69">
        <v>0</v>
      </c>
      <c r="H409" s="69">
        <v>0</v>
      </c>
      <c r="I409" s="69">
        <v>0</v>
      </c>
      <c r="J409" s="69">
        <v>5.78</v>
      </c>
      <c r="K409" s="69">
        <v>4.71</v>
      </c>
      <c r="L409" s="69">
        <v>4.71</v>
      </c>
      <c r="M409" s="69">
        <v>3.8</v>
      </c>
      <c r="N409" s="69">
        <v>4.55</v>
      </c>
      <c r="O409" s="69">
        <v>3.54</v>
      </c>
      <c r="P409" s="69">
        <v>3.85</v>
      </c>
      <c r="Q409" s="69">
        <v>6.44</v>
      </c>
      <c r="R409" s="69">
        <v>6.44</v>
      </c>
      <c r="S409" s="69">
        <v>6.44</v>
      </c>
      <c r="T409" s="69">
        <v>7.85</v>
      </c>
      <c r="U409" s="69">
        <v>9.27</v>
      </c>
      <c r="V409" s="67">
        <v>11.8</v>
      </c>
      <c r="W409" s="69" t="str">
        <f t="shared" si="192"/>
        <v/>
      </c>
      <c r="X409" s="69" t="str">
        <f t="shared" si="192"/>
        <v/>
      </c>
      <c r="Y409" s="69" t="str">
        <f t="shared" si="192"/>
        <v/>
      </c>
      <c r="Z409" s="69" t="str">
        <f t="shared" si="192"/>
        <v/>
      </c>
      <c r="AA409" s="69" t="str">
        <f t="shared" si="192"/>
        <v/>
      </c>
      <c r="AB409" s="69">
        <f t="shared" si="192"/>
        <v>5.78</v>
      </c>
      <c r="AC409" s="69">
        <f t="shared" si="192"/>
        <v>4.71</v>
      </c>
      <c r="AD409" s="69">
        <f t="shared" si="192"/>
        <v>4.71</v>
      </c>
      <c r="AE409" s="69">
        <f t="shared" si="192"/>
        <v>3.8</v>
      </c>
      <c r="AF409" s="69">
        <f t="shared" si="192"/>
        <v>4.55</v>
      </c>
      <c r="AG409" s="69">
        <f t="shared" si="192"/>
        <v>3.54</v>
      </c>
      <c r="AH409" s="69">
        <f t="shared" si="192"/>
        <v>3.85</v>
      </c>
      <c r="AI409" s="69">
        <f t="shared" si="192"/>
        <v>6.44</v>
      </c>
      <c r="AJ409" s="69">
        <f t="shared" si="192"/>
        <v>6.44</v>
      </c>
      <c r="AK409" s="69">
        <f t="shared" si="192"/>
        <v>6.44</v>
      </c>
      <c r="AL409" s="69">
        <f t="shared" si="191"/>
        <v>7.85</v>
      </c>
      <c r="AM409" s="69">
        <f t="shared" si="188"/>
        <v>9.27</v>
      </c>
      <c r="AN409" s="67">
        <f t="shared" si="188"/>
        <v>11.8</v>
      </c>
      <c r="AO409" s="69">
        <f t="shared" si="193"/>
        <v>0</v>
      </c>
      <c r="AP409" s="69">
        <f t="shared" si="194"/>
        <v>0</v>
      </c>
      <c r="AQ409" s="69">
        <f t="shared" si="195"/>
        <v>0</v>
      </c>
      <c r="AR409" s="69">
        <f t="shared" si="196"/>
        <v>0</v>
      </c>
      <c r="AS409" s="69">
        <f t="shared" si="197"/>
        <v>0</v>
      </c>
      <c r="AT409" s="69">
        <f t="shared" si="198"/>
        <v>0</v>
      </c>
      <c r="AU409" s="69">
        <f t="shared" si="199"/>
        <v>0</v>
      </c>
      <c r="AV409" s="69">
        <f t="shared" si="200"/>
        <v>0</v>
      </c>
      <c r="AW409" s="69">
        <f t="shared" si="201"/>
        <v>0</v>
      </c>
      <c r="AX409" s="69">
        <f t="shared" si="202"/>
        <v>0</v>
      </c>
      <c r="AY409" s="69">
        <f t="shared" si="203"/>
        <v>0</v>
      </c>
      <c r="AZ409" s="69">
        <f t="shared" si="204"/>
        <v>0</v>
      </c>
      <c r="BA409" s="69">
        <f t="shared" si="205"/>
        <v>0</v>
      </c>
      <c r="BB409" s="69">
        <f t="shared" si="206"/>
        <v>0</v>
      </c>
      <c r="BC409" s="69">
        <f t="shared" si="207"/>
        <v>0</v>
      </c>
      <c r="BD409" s="69">
        <f t="shared" si="208"/>
        <v>0</v>
      </c>
      <c r="BE409" s="69">
        <f t="shared" si="209"/>
        <v>0</v>
      </c>
      <c r="BF409" s="67">
        <f t="shared" si="210"/>
        <v>0</v>
      </c>
      <c r="BG409" s="69">
        <f t="shared" si="211"/>
        <v>1000</v>
      </c>
      <c r="BH409" s="67">
        <f t="shared" si="212"/>
        <v>0</v>
      </c>
      <c r="BI409" s="79">
        <f t="shared" si="213"/>
        <v>0</v>
      </c>
      <c r="BJ409" s="69">
        <f t="shared" si="214"/>
        <v>0</v>
      </c>
      <c r="BK409" s="69">
        <f t="shared" si="215"/>
        <v>0</v>
      </c>
      <c r="BL409" s="69">
        <f t="shared" si="216"/>
        <v>0</v>
      </c>
      <c r="BM409" s="69">
        <f t="shared" si="217"/>
        <v>0</v>
      </c>
      <c r="BN409" s="69">
        <f t="shared" si="218"/>
        <v>0</v>
      </c>
      <c r="BO409" s="69">
        <f t="shared" si="219"/>
        <v>0</v>
      </c>
      <c r="BP409" s="69">
        <f t="shared" si="220"/>
        <v>0</v>
      </c>
      <c r="BQ409" s="69">
        <f t="shared" si="221"/>
        <v>0</v>
      </c>
      <c r="BR409" s="69">
        <f t="shared" si="222"/>
        <v>0</v>
      </c>
      <c r="BS409" s="69">
        <f t="shared" si="223"/>
        <v>0</v>
      </c>
      <c r="BT409" s="69">
        <f t="shared" si="224"/>
        <v>0</v>
      </c>
      <c r="BU409" s="69">
        <f t="shared" si="225"/>
        <v>0</v>
      </c>
      <c r="BV409" s="69">
        <f t="shared" si="226"/>
        <v>0</v>
      </c>
      <c r="BW409" s="69">
        <f t="shared" si="227"/>
        <v>0</v>
      </c>
      <c r="BX409" s="69">
        <f t="shared" si="228"/>
        <v>0</v>
      </c>
      <c r="BY409" s="69">
        <f t="shared" si="229"/>
        <v>0</v>
      </c>
      <c r="BZ409" s="67">
        <f t="shared" si="230"/>
        <v>0</v>
      </c>
    </row>
    <row r="410" spans="3:78" x14ac:dyDescent="0.25">
      <c r="C410" s="261"/>
      <c r="D410" s="78">
        <v>1</v>
      </c>
      <c r="E410" s="69">
        <v>0</v>
      </c>
      <c r="F410" s="69">
        <v>0</v>
      </c>
      <c r="G410" s="69">
        <v>0</v>
      </c>
      <c r="H410" s="69">
        <v>0</v>
      </c>
      <c r="I410" s="69">
        <v>0</v>
      </c>
      <c r="J410" s="69">
        <v>5.78</v>
      </c>
      <c r="K410" s="69">
        <v>4.71</v>
      </c>
      <c r="L410" s="69">
        <v>4.71</v>
      </c>
      <c r="M410" s="69">
        <v>4.4000000000000004</v>
      </c>
      <c r="N410" s="69">
        <v>5.03</v>
      </c>
      <c r="O410" s="69">
        <v>4.4000000000000004</v>
      </c>
      <c r="P410" s="69">
        <v>3.85</v>
      </c>
      <c r="Q410" s="69">
        <v>6.44</v>
      </c>
      <c r="R410" s="69">
        <v>6.44</v>
      </c>
      <c r="S410" s="69">
        <v>6.44</v>
      </c>
      <c r="T410" s="69">
        <v>7.85</v>
      </c>
      <c r="U410" s="69">
        <v>9.27</v>
      </c>
      <c r="V410" s="67">
        <v>11.8</v>
      </c>
      <c r="W410" s="69" t="str">
        <f t="shared" si="192"/>
        <v/>
      </c>
      <c r="X410" s="69" t="str">
        <f t="shared" si="192"/>
        <v/>
      </c>
      <c r="Y410" s="69" t="str">
        <f t="shared" si="192"/>
        <v/>
      </c>
      <c r="Z410" s="69" t="str">
        <f t="shared" si="192"/>
        <v/>
      </c>
      <c r="AA410" s="69" t="str">
        <f t="shared" si="192"/>
        <v/>
      </c>
      <c r="AB410" s="69">
        <f t="shared" si="192"/>
        <v>5.78</v>
      </c>
      <c r="AC410" s="69">
        <f t="shared" si="192"/>
        <v>4.71</v>
      </c>
      <c r="AD410" s="69">
        <f t="shared" si="192"/>
        <v>4.71</v>
      </c>
      <c r="AE410" s="69">
        <f t="shared" si="192"/>
        <v>4.4000000000000004</v>
      </c>
      <c r="AF410" s="69">
        <f t="shared" si="192"/>
        <v>5.03</v>
      </c>
      <c r="AG410" s="69">
        <f t="shared" si="192"/>
        <v>4.4000000000000004</v>
      </c>
      <c r="AH410" s="69">
        <f t="shared" si="192"/>
        <v>3.85</v>
      </c>
      <c r="AI410" s="69">
        <f t="shared" si="192"/>
        <v>6.44</v>
      </c>
      <c r="AJ410" s="69">
        <f t="shared" si="192"/>
        <v>6.44</v>
      </c>
      <c r="AK410" s="69">
        <f t="shared" si="192"/>
        <v>6.44</v>
      </c>
      <c r="AL410" s="69">
        <f t="shared" si="191"/>
        <v>7.85</v>
      </c>
      <c r="AM410" s="69">
        <f t="shared" si="188"/>
        <v>9.27</v>
      </c>
      <c r="AN410" s="67">
        <f t="shared" si="188"/>
        <v>11.8</v>
      </c>
      <c r="AO410" s="69">
        <f t="shared" si="193"/>
        <v>0</v>
      </c>
      <c r="AP410" s="69">
        <f t="shared" si="194"/>
        <v>0</v>
      </c>
      <c r="AQ410" s="69">
        <f t="shared" si="195"/>
        <v>0</v>
      </c>
      <c r="AR410" s="69">
        <f t="shared" si="196"/>
        <v>0</v>
      </c>
      <c r="AS410" s="69">
        <f t="shared" si="197"/>
        <v>0</v>
      </c>
      <c r="AT410" s="69">
        <f t="shared" si="198"/>
        <v>0</v>
      </c>
      <c r="AU410" s="69">
        <f t="shared" si="199"/>
        <v>0</v>
      </c>
      <c r="AV410" s="69">
        <f t="shared" si="200"/>
        <v>0</v>
      </c>
      <c r="AW410" s="69">
        <f t="shared" si="201"/>
        <v>0</v>
      </c>
      <c r="AX410" s="69">
        <f t="shared" si="202"/>
        <v>0</v>
      </c>
      <c r="AY410" s="69">
        <f t="shared" si="203"/>
        <v>0</v>
      </c>
      <c r="AZ410" s="69">
        <f t="shared" si="204"/>
        <v>0</v>
      </c>
      <c r="BA410" s="69">
        <f t="shared" si="205"/>
        <v>0</v>
      </c>
      <c r="BB410" s="69">
        <f t="shared" si="206"/>
        <v>0</v>
      </c>
      <c r="BC410" s="69">
        <f t="shared" si="207"/>
        <v>0</v>
      </c>
      <c r="BD410" s="69">
        <f t="shared" si="208"/>
        <v>0</v>
      </c>
      <c r="BE410" s="69">
        <f t="shared" si="209"/>
        <v>0</v>
      </c>
      <c r="BF410" s="67">
        <f t="shared" si="210"/>
        <v>0</v>
      </c>
      <c r="BG410" s="69">
        <f t="shared" si="211"/>
        <v>1000</v>
      </c>
      <c r="BH410" s="67">
        <f t="shared" si="212"/>
        <v>0</v>
      </c>
      <c r="BI410" s="79">
        <f t="shared" si="213"/>
        <v>0</v>
      </c>
      <c r="BJ410" s="69">
        <f t="shared" si="214"/>
        <v>0</v>
      </c>
      <c r="BK410" s="69">
        <f t="shared" si="215"/>
        <v>0</v>
      </c>
      <c r="BL410" s="69">
        <f t="shared" si="216"/>
        <v>0</v>
      </c>
      <c r="BM410" s="69">
        <f t="shared" si="217"/>
        <v>0</v>
      </c>
      <c r="BN410" s="69">
        <f t="shared" si="218"/>
        <v>0</v>
      </c>
      <c r="BO410" s="69">
        <f t="shared" si="219"/>
        <v>0</v>
      </c>
      <c r="BP410" s="69">
        <f t="shared" si="220"/>
        <v>0</v>
      </c>
      <c r="BQ410" s="69">
        <f t="shared" si="221"/>
        <v>0</v>
      </c>
      <c r="BR410" s="69">
        <f t="shared" si="222"/>
        <v>0</v>
      </c>
      <c r="BS410" s="69">
        <f t="shared" si="223"/>
        <v>0</v>
      </c>
      <c r="BT410" s="69">
        <f t="shared" si="224"/>
        <v>0</v>
      </c>
      <c r="BU410" s="69">
        <f t="shared" si="225"/>
        <v>0</v>
      </c>
      <c r="BV410" s="69">
        <f t="shared" si="226"/>
        <v>0</v>
      </c>
      <c r="BW410" s="69">
        <f t="shared" si="227"/>
        <v>0</v>
      </c>
      <c r="BX410" s="69">
        <f t="shared" si="228"/>
        <v>0</v>
      </c>
      <c r="BY410" s="69">
        <f t="shared" si="229"/>
        <v>0</v>
      </c>
      <c r="BZ410" s="67">
        <f t="shared" si="230"/>
        <v>0</v>
      </c>
    </row>
    <row r="411" spans="3:78" x14ac:dyDescent="0.25">
      <c r="C411" s="261"/>
      <c r="D411" s="78">
        <v>1.0476190476190477</v>
      </c>
      <c r="E411" s="69">
        <v>0</v>
      </c>
      <c r="F411" s="69">
        <v>0</v>
      </c>
      <c r="G411" s="69">
        <v>0</v>
      </c>
      <c r="H411" s="69">
        <v>0</v>
      </c>
      <c r="I411" s="69">
        <v>0</v>
      </c>
      <c r="J411" s="69">
        <v>5.78</v>
      </c>
      <c r="K411" s="69">
        <v>4.71</v>
      </c>
      <c r="L411" s="69">
        <v>4.71</v>
      </c>
      <c r="M411" s="69">
        <v>4.4000000000000004</v>
      </c>
      <c r="N411" s="69">
        <v>3.54</v>
      </c>
      <c r="O411" s="69">
        <v>4.4000000000000004</v>
      </c>
      <c r="P411" s="69">
        <v>3.85</v>
      </c>
      <c r="Q411" s="69">
        <v>6.44</v>
      </c>
      <c r="R411" s="69">
        <v>6.44</v>
      </c>
      <c r="S411" s="69">
        <v>6.44</v>
      </c>
      <c r="T411" s="69">
        <v>7.85</v>
      </c>
      <c r="U411" s="69">
        <v>9.58</v>
      </c>
      <c r="V411" s="67">
        <v>11.8</v>
      </c>
      <c r="W411" s="69" t="str">
        <f t="shared" si="192"/>
        <v/>
      </c>
      <c r="X411" s="69" t="str">
        <f t="shared" si="192"/>
        <v/>
      </c>
      <c r="Y411" s="69" t="str">
        <f t="shared" si="192"/>
        <v/>
      </c>
      <c r="Z411" s="69" t="str">
        <f t="shared" si="192"/>
        <v/>
      </c>
      <c r="AA411" s="69" t="str">
        <f t="shared" si="192"/>
        <v/>
      </c>
      <c r="AB411" s="69">
        <f t="shared" si="192"/>
        <v>5.78</v>
      </c>
      <c r="AC411" s="69">
        <f t="shared" si="192"/>
        <v>4.71</v>
      </c>
      <c r="AD411" s="69">
        <f t="shared" si="192"/>
        <v>4.71</v>
      </c>
      <c r="AE411" s="69">
        <f t="shared" si="192"/>
        <v>4.4000000000000004</v>
      </c>
      <c r="AF411" s="69">
        <f t="shared" si="192"/>
        <v>3.54</v>
      </c>
      <c r="AG411" s="69">
        <f t="shared" si="192"/>
        <v>4.4000000000000004</v>
      </c>
      <c r="AH411" s="69">
        <f t="shared" si="192"/>
        <v>3.85</v>
      </c>
      <c r="AI411" s="69">
        <f t="shared" si="192"/>
        <v>6.44</v>
      </c>
      <c r="AJ411" s="69">
        <f t="shared" si="192"/>
        <v>6.44</v>
      </c>
      <c r="AK411" s="69">
        <f t="shared" si="192"/>
        <v>6.44</v>
      </c>
      <c r="AL411" s="69">
        <f t="shared" si="191"/>
        <v>7.85</v>
      </c>
      <c r="AM411" s="69">
        <f t="shared" si="188"/>
        <v>9.58</v>
      </c>
      <c r="AN411" s="67">
        <f t="shared" si="188"/>
        <v>11.8</v>
      </c>
      <c r="AO411" s="69">
        <f t="shared" si="193"/>
        <v>0</v>
      </c>
      <c r="AP411" s="69">
        <f t="shared" si="194"/>
        <v>0</v>
      </c>
      <c r="AQ411" s="69">
        <f t="shared" si="195"/>
        <v>0</v>
      </c>
      <c r="AR411" s="69">
        <f t="shared" si="196"/>
        <v>0</v>
      </c>
      <c r="AS411" s="69">
        <f t="shared" si="197"/>
        <v>0</v>
      </c>
      <c r="AT411" s="69">
        <f t="shared" si="198"/>
        <v>0</v>
      </c>
      <c r="AU411" s="69">
        <f t="shared" si="199"/>
        <v>0</v>
      </c>
      <c r="AV411" s="69">
        <f t="shared" si="200"/>
        <v>0</v>
      </c>
      <c r="AW411" s="69">
        <f t="shared" si="201"/>
        <v>0</v>
      </c>
      <c r="AX411" s="69">
        <f t="shared" si="202"/>
        <v>0</v>
      </c>
      <c r="AY411" s="69">
        <f t="shared" si="203"/>
        <v>0</v>
      </c>
      <c r="AZ411" s="69">
        <f t="shared" si="204"/>
        <v>0</v>
      </c>
      <c r="BA411" s="69">
        <f t="shared" si="205"/>
        <v>0</v>
      </c>
      <c r="BB411" s="69">
        <f t="shared" si="206"/>
        <v>0</v>
      </c>
      <c r="BC411" s="69">
        <f t="shared" si="207"/>
        <v>0</v>
      </c>
      <c r="BD411" s="69">
        <f t="shared" si="208"/>
        <v>0</v>
      </c>
      <c r="BE411" s="69">
        <f t="shared" si="209"/>
        <v>0</v>
      </c>
      <c r="BF411" s="67">
        <f t="shared" si="210"/>
        <v>0</v>
      </c>
      <c r="BG411" s="69">
        <f t="shared" si="211"/>
        <v>1000</v>
      </c>
      <c r="BH411" s="67">
        <f t="shared" si="212"/>
        <v>0</v>
      </c>
      <c r="BI411" s="79">
        <f t="shared" si="213"/>
        <v>0</v>
      </c>
      <c r="BJ411" s="69">
        <f t="shared" si="214"/>
        <v>0</v>
      </c>
      <c r="BK411" s="69">
        <f t="shared" si="215"/>
        <v>0</v>
      </c>
      <c r="BL411" s="69">
        <f t="shared" si="216"/>
        <v>0</v>
      </c>
      <c r="BM411" s="69">
        <f t="shared" si="217"/>
        <v>0</v>
      </c>
      <c r="BN411" s="69">
        <f t="shared" si="218"/>
        <v>0</v>
      </c>
      <c r="BO411" s="69">
        <f t="shared" si="219"/>
        <v>0</v>
      </c>
      <c r="BP411" s="69">
        <f t="shared" si="220"/>
        <v>0</v>
      </c>
      <c r="BQ411" s="69">
        <f t="shared" si="221"/>
        <v>0</v>
      </c>
      <c r="BR411" s="69">
        <f t="shared" si="222"/>
        <v>0</v>
      </c>
      <c r="BS411" s="69">
        <f t="shared" si="223"/>
        <v>0</v>
      </c>
      <c r="BT411" s="69">
        <f t="shared" si="224"/>
        <v>0</v>
      </c>
      <c r="BU411" s="69">
        <f t="shared" si="225"/>
        <v>0</v>
      </c>
      <c r="BV411" s="69">
        <f t="shared" si="226"/>
        <v>0</v>
      </c>
      <c r="BW411" s="69">
        <f t="shared" si="227"/>
        <v>0</v>
      </c>
      <c r="BX411" s="69">
        <f t="shared" si="228"/>
        <v>0</v>
      </c>
      <c r="BY411" s="69">
        <f t="shared" si="229"/>
        <v>0</v>
      </c>
      <c r="BZ411" s="67">
        <f t="shared" si="230"/>
        <v>0</v>
      </c>
    </row>
    <row r="412" spans="3:78" x14ac:dyDescent="0.25">
      <c r="C412" s="261"/>
      <c r="D412" s="78">
        <v>1.05</v>
      </c>
      <c r="E412" s="69">
        <v>0</v>
      </c>
      <c r="F412" s="69">
        <v>0</v>
      </c>
      <c r="G412" s="69">
        <v>0</v>
      </c>
      <c r="H412" s="69">
        <v>0</v>
      </c>
      <c r="I412" s="69">
        <v>0</v>
      </c>
      <c r="J412" s="69">
        <v>5.78</v>
      </c>
      <c r="K412" s="69">
        <v>4.71</v>
      </c>
      <c r="L412" s="69">
        <v>4.71</v>
      </c>
      <c r="M412" s="69">
        <v>4.4000000000000004</v>
      </c>
      <c r="N412" s="69">
        <v>3.54</v>
      </c>
      <c r="O412" s="69">
        <v>4.4000000000000004</v>
      </c>
      <c r="P412" s="69">
        <v>3.85</v>
      </c>
      <c r="Q412" s="69">
        <v>6.44</v>
      </c>
      <c r="R412" s="69">
        <v>6.44</v>
      </c>
      <c r="S412" s="69">
        <v>6.44</v>
      </c>
      <c r="T412" s="69">
        <v>7.85</v>
      </c>
      <c r="U412" s="69">
        <v>9.58</v>
      </c>
      <c r="V412" s="67">
        <v>11.8</v>
      </c>
      <c r="W412" s="69" t="str">
        <f t="shared" si="192"/>
        <v/>
      </c>
      <c r="X412" s="69" t="str">
        <f t="shared" si="192"/>
        <v/>
      </c>
      <c r="Y412" s="69" t="str">
        <f t="shared" si="192"/>
        <v/>
      </c>
      <c r="Z412" s="69" t="str">
        <f t="shared" si="192"/>
        <v/>
      </c>
      <c r="AA412" s="69" t="str">
        <f t="shared" si="192"/>
        <v/>
      </c>
      <c r="AB412" s="69">
        <f t="shared" si="192"/>
        <v>5.78</v>
      </c>
      <c r="AC412" s="69">
        <f t="shared" si="192"/>
        <v>4.71</v>
      </c>
      <c r="AD412" s="69">
        <f t="shared" si="192"/>
        <v>4.71</v>
      </c>
      <c r="AE412" s="69">
        <f t="shared" si="192"/>
        <v>4.4000000000000004</v>
      </c>
      <c r="AF412" s="69">
        <f t="shared" si="192"/>
        <v>3.54</v>
      </c>
      <c r="AG412" s="69">
        <f t="shared" si="192"/>
        <v>4.4000000000000004</v>
      </c>
      <c r="AH412" s="69">
        <f t="shared" si="192"/>
        <v>3.85</v>
      </c>
      <c r="AI412" s="69">
        <f t="shared" si="192"/>
        <v>6.44</v>
      </c>
      <c r="AJ412" s="69">
        <f t="shared" si="192"/>
        <v>6.44</v>
      </c>
      <c r="AK412" s="69">
        <f t="shared" si="192"/>
        <v>6.44</v>
      </c>
      <c r="AL412" s="69">
        <f t="shared" si="191"/>
        <v>7.85</v>
      </c>
      <c r="AM412" s="69">
        <f t="shared" si="188"/>
        <v>9.58</v>
      </c>
      <c r="AN412" s="67">
        <f t="shared" si="188"/>
        <v>11.8</v>
      </c>
      <c r="AO412" s="69">
        <f t="shared" si="193"/>
        <v>0</v>
      </c>
      <c r="AP412" s="69">
        <f t="shared" si="194"/>
        <v>0</v>
      </c>
      <c r="AQ412" s="69">
        <f t="shared" si="195"/>
        <v>0</v>
      </c>
      <c r="AR412" s="69">
        <f t="shared" si="196"/>
        <v>0</v>
      </c>
      <c r="AS412" s="69">
        <f t="shared" si="197"/>
        <v>0</v>
      </c>
      <c r="AT412" s="69">
        <f t="shared" si="198"/>
        <v>0</v>
      </c>
      <c r="AU412" s="69">
        <f t="shared" si="199"/>
        <v>0</v>
      </c>
      <c r="AV412" s="69">
        <f t="shared" si="200"/>
        <v>0</v>
      </c>
      <c r="AW412" s="69">
        <f t="shared" si="201"/>
        <v>0</v>
      </c>
      <c r="AX412" s="69">
        <f t="shared" si="202"/>
        <v>0</v>
      </c>
      <c r="AY412" s="69">
        <f t="shared" si="203"/>
        <v>0</v>
      </c>
      <c r="AZ412" s="69">
        <f t="shared" si="204"/>
        <v>0</v>
      </c>
      <c r="BA412" s="69">
        <f t="shared" si="205"/>
        <v>0</v>
      </c>
      <c r="BB412" s="69">
        <f t="shared" si="206"/>
        <v>0</v>
      </c>
      <c r="BC412" s="69">
        <f t="shared" si="207"/>
        <v>0</v>
      </c>
      <c r="BD412" s="69">
        <f t="shared" si="208"/>
        <v>0</v>
      </c>
      <c r="BE412" s="69">
        <f t="shared" si="209"/>
        <v>0</v>
      </c>
      <c r="BF412" s="67">
        <f t="shared" si="210"/>
        <v>0</v>
      </c>
      <c r="BG412" s="69">
        <f t="shared" si="211"/>
        <v>1000</v>
      </c>
      <c r="BH412" s="67">
        <f t="shared" si="212"/>
        <v>0</v>
      </c>
      <c r="BI412" s="79">
        <f t="shared" si="213"/>
        <v>0</v>
      </c>
      <c r="BJ412" s="69">
        <f t="shared" si="214"/>
        <v>0</v>
      </c>
      <c r="BK412" s="69">
        <f t="shared" si="215"/>
        <v>0</v>
      </c>
      <c r="BL412" s="69">
        <f t="shared" si="216"/>
        <v>0</v>
      </c>
      <c r="BM412" s="69">
        <f t="shared" si="217"/>
        <v>0</v>
      </c>
      <c r="BN412" s="69">
        <f t="shared" si="218"/>
        <v>0</v>
      </c>
      <c r="BO412" s="69">
        <f t="shared" si="219"/>
        <v>0</v>
      </c>
      <c r="BP412" s="69">
        <f t="shared" si="220"/>
        <v>0</v>
      </c>
      <c r="BQ412" s="69">
        <f t="shared" si="221"/>
        <v>0</v>
      </c>
      <c r="BR412" s="69">
        <f t="shared" si="222"/>
        <v>0</v>
      </c>
      <c r="BS412" s="69">
        <f t="shared" si="223"/>
        <v>0</v>
      </c>
      <c r="BT412" s="69">
        <f t="shared" si="224"/>
        <v>0</v>
      </c>
      <c r="BU412" s="69">
        <f t="shared" si="225"/>
        <v>0</v>
      </c>
      <c r="BV412" s="69">
        <f t="shared" si="226"/>
        <v>0</v>
      </c>
      <c r="BW412" s="69">
        <f t="shared" si="227"/>
        <v>0</v>
      </c>
      <c r="BX412" s="69">
        <f t="shared" si="228"/>
        <v>0</v>
      </c>
      <c r="BY412" s="69">
        <f t="shared" si="229"/>
        <v>0</v>
      </c>
      <c r="BZ412" s="67">
        <f t="shared" si="230"/>
        <v>0</v>
      </c>
    </row>
    <row r="413" spans="3:78" x14ac:dyDescent="0.25">
      <c r="C413" s="261"/>
      <c r="D413" s="78">
        <v>1.0666666666666667</v>
      </c>
      <c r="E413" s="69">
        <v>0</v>
      </c>
      <c r="F413" s="69">
        <v>0</v>
      </c>
      <c r="G413" s="69">
        <v>0</v>
      </c>
      <c r="H413" s="69">
        <v>0</v>
      </c>
      <c r="I413" s="69">
        <v>0</v>
      </c>
      <c r="J413" s="69">
        <v>5.78</v>
      </c>
      <c r="K413" s="69">
        <v>4.71</v>
      </c>
      <c r="L413" s="69">
        <v>4.71</v>
      </c>
      <c r="M413" s="69">
        <v>4.4000000000000004</v>
      </c>
      <c r="N413" s="69">
        <v>3.54</v>
      </c>
      <c r="O413" s="69">
        <v>4.4000000000000004</v>
      </c>
      <c r="P413" s="69">
        <v>4.08</v>
      </c>
      <c r="Q413" s="69">
        <v>6.44</v>
      </c>
      <c r="R413" s="69">
        <v>6.44</v>
      </c>
      <c r="S413" s="69">
        <v>6.44</v>
      </c>
      <c r="T413" s="69">
        <v>7.85</v>
      </c>
      <c r="U413" s="69">
        <v>9.58</v>
      </c>
      <c r="V413" s="67">
        <v>13</v>
      </c>
      <c r="W413" s="69" t="str">
        <f t="shared" si="192"/>
        <v/>
      </c>
      <c r="X413" s="69" t="str">
        <f t="shared" si="192"/>
        <v/>
      </c>
      <c r="Y413" s="69" t="str">
        <f t="shared" si="192"/>
        <v/>
      </c>
      <c r="Z413" s="69" t="str">
        <f t="shared" si="192"/>
        <v/>
      </c>
      <c r="AA413" s="69" t="str">
        <f t="shared" si="192"/>
        <v/>
      </c>
      <c r="AB413" s="69">
        <f t="shared" si="192"/>
        <v>5.78</v>
      </c>
      <c r="AC413" s="69">
        <f t="shared" si="192"/>
        <v>4.71</v>
      </c>
      <c r="AD413" s="69">
        <f t="shared" si="192"/>
        <v>4.71</v>
      </c>
      <c r="AE413" s="69">
        <f t="shared" si="192"/>
        <v>4.4000000000000004</v>
      </c>
      <c r="AF413" s="69">
        <f t="shared" si="192"/>
        <v>3.54</v>
      </c>
      <c r="AG413" s="69">
        <f t="shared" si="192"/>
        <v>4.4000000000000004</v>
      </c>
      <c r="AH413" s="69">
        <f t="shared" si="192"/>
        <v>4.08</v>
      </c>
      <c r="AI413" s="69">
        <f t="shared" si="192"/>
        <v>6.44</v>
      </c>
      <c r="AJ413" s="69">
        <f t="shared" si="192"/>
        <v>6.44</v>
      </c>
      <c r="AK413" s="69">
        <f t="shared" si="192"/>
        <v>6.44</v>
      </c>
      <c r="AL413" s="69">
        <f t="shared" si="191"/>
        <v>7.85</v>
      </c>
      <c r="AM413" s="69">
        <f t="shared" si="188"/>
        <v>9.58</v>
      </c>
      <c r="AN413" s="67">
        <f t="shared" si="188"/>
        <v>13</v>
      </c>
      <c r="AO413" s="69">
        <f t="shared" si="193"/>
        <v>0</v>
      </c>
      <c r="AP413" s="69">
        <f t="shared" si="194"/>
        <v>0</v>
      </c>
      <c r="AQ413" s="69">
        <f t="shared" si="195"/>
        <v>0</v>
      </c>
      <c r="AR413" s="69">
        <f t="shared" si="196"/>
        <v>0</v>
      </c>
      <c r="AS413" s="69">
        <f t="shared" si="197"/>
        <v>0</v>
      </c>
      <c r="AT413" s="69">
        <f t="shared" si="198"/>
        <v>0</v>
      </c>
      <c r="AU413" s="69">
        <f t="shared" si="199"/>
        <v>0</v>
      </c>
      <c r="AV413" s="69">
        <f t="shared" si="200"/>
        <v>0</v>
      </c>
      <c r="AW413" s="69">
        <f t="shared" si="201"/>
        <v>0</v>
      </c>
      <c r="AX413" s="69">
        <f t="shared" si="202"/>
        <v>0</v>
      </c>
      <c r="AY413" s="69">
        <f t="shared" si="203"/>
        <v>0</v>
      </c>
      <c r="AZ413" s="69">
        <f t="shared" si="204"/>
        <v>0</v>
      </c>
      <c r="BA413" s="69">
        <f t="shared" si="205"/>
        <v>0</v>
      </c>
      <c r="BB413" s="69">
        <f t="shared" si="206"/>
        <v>0</v>
      </c>
      <c r="BC413" s="69">
        <f t="shared" si="207"/>
        <v>0</v>
      </c>
      <c r="BD413" s="69">
        <f t="shared" si="208"/>
        <v>0</v>
      </c>
      <c r="BE413" s="69">
        <f t="shared" si="209"/>
        <v>0</v>
      </c>
      <c r="BF413" s="67">
        <f t="shared" si="210"/>
        <v>0</v>
      </c>
      <c r="BG413" s="69">
        <f t="shared" si="211"/>
        <v>1000</v>
      </c>
      <c r="BH413" s="67">
        <f t="shared" si="212"/>
        <v>0</v>
      </c>
      <c r="BI413" s="79">
        <f t="shared" si="213"/>
        <v>0</v>
      </c>
      <c r="BJ413" s="69">
        <f t="shared" si="214"/>
        <v>0</v>
      </c>
      <c r="BK413" s="69">
        <f t="shared" si="215"/>
        <v>0</v>
      </c>
      <c r="BL413" s="69">
        <f t="shared" si="216"/>
        <v>0</v>
      </c>
      <c r="BM413" s="69">
        <f t="shared" si="217"/>
        <v>0</v>
      </c>
      <c r="BN413" s="69">
        <f t="shared" si="218"/>
        <v>0</v>
      </c>
      <c r="BO413" s="69">
        <f t="shared" si="219"/>
        <v>0</v>
      </c>
      <c r="BP413" s="69">
        <f t="shared" si="220"/>
        <v>0</v>
      </c>
      <c r="BQ413" s="69">
        <f t="shared" si="221"/>
        <v>0</v>
      </c>
      <c r="BR413" s="69">
        <f t="shared" si="222"/>
        <v>0</v>
      </c>
      <c r="BS413" s="69">
        <f t="shared" si="223"/>
        <v>0</v>
      </c>
      <c r="BT413" s="69">
        <f t="shared" si="224"/>
        <v>0</v>
      </c>
      <c r="BU413" s="69">
        <f t="shared" si="225"/>
        <v>0</v>
      </c>
      <c r="BV413" s="69">
        <f t="shared" si="226"/>
        <v>0</v>
      </c>
      <c r="BW413" s="69">
        <f t="shared" si="227"/>
        <v>0</v>
      </c>
      <c r="BX413" s="69">
        <f t="shared" si="228"/>
        <v>0</v>
      </c>
      <c r="BY413" s="69">
        <f t="shared" si="229"/>
        <v>0</v>
      </c>
      <c r="BZ413" s="67">
        <f t="shared" si="230"/>
        <v>0</v>
      </c>
    </row>
    <row r="414" spans="3:78" x14ac:dyDescent="0.25">
      <c r="C414" s="261"/>
      <c r="D414" s="78">
        <v>1.0714285714285714</v>
      </c>
      <c r="E414" s="69">
        <v>0</v>
      </c>
      <c r="F414" s="69">
        <v>0</v>
      </c>
      <c r="G414" s="69">
        <v>0</v>
      </c>
      <c r="H414" s="69">
        <v>0</v>
      </c>
      <c r="I414" s="69">
        <v>0</v>
      </c>
      <c r="J414" s="69">
        <v>5.78</v>
      </c>
      <c r="K414" s="69">
        <v>4.71</v>
      </c>
      <c r="L414" s="69">
        <v>4.71</v>
      </c>
      <c r="M414" s="69">
        <v>4.4000000000000004</v>
      </c>
      <c r="N414" s="69">
        <v>3.54</v>
      </c>
      <c r="O414" s="69">
        <v>4.4000000000000004</v>
      </c>
      <c r="P414" s="69">
        <v>4.08</v>
      </c>
      <c r="Q414" s="69">
        <v>6.44</v>
      </c>
      <c r="R414" s="69">
        <v>6.44</v>
      </c>
      <c r="S414" s="69">
        <v>6.44</v>
      </c>
      <c r="T414" s="69">
        <v>7.85</v>
      </c>
      <c r="U414" s="69">
        <v>9.58</v>
      </c>
      <c r="V414" s="67">
        <v>13</v>
      </c>
      <c r="W414" s="69" t="str">
        <f t="shared" si="192"/>
        <v/>
      </c>
      <c r="X414" s="69" t="str">
        <f t="shared" si="192"/>
        <v/>
      </c>
      <c r="Y414" s="69" t="str">
        <f t="shared" si="192"/>
        <v/>
      </c>
      <c r="Z414" s="69" t="str">
        <f t="shared" si="192"/>
        <v/>
      </c>
      <c r="AA414" s="69" t="str">
        <f t="shared" si="192"/>
        <v/>
      </c>
      <c r="AB414" s="69">
        <f t="shared" si="192"/>
        <v>5.78</v>
      </c>
      <c r="AC414" s="69">
        <f t="shared" si="192"/>
        <v>4.71</v>
      </c>
      <c r="AD414" s="69">
        <f t="shared" si="192"/>
        <v>4.71</v>
      </c>
      <c r="AE414" s="69">
        <f t="shared" si="192"/>
        <v>4.4000000000000004</v>
      </c>
      <c r="AF414" s="69">
        <f t="shared" si="192"/>
        <v>3.54</v>
      </c>
      <c r="AG414" s="69">
        <f t="shared" si="192"/>
        <v>4.4000000000000004</v>
      </c>
      <c r="AH414" s="69">
        <f t="shared" si="192"/>
        <v>4.08</v>
      </c>
      <c r="AI414" s="69">
        <f t="shared" si="192"/>
        <v>6.44</v>
      </c>
      <c r="AJ414" s="69">
        <f t="shared" si="192"/>
        <v>6.44</v>
      </c>
      <c r="AK414" s="69">
        <f t="shared" si="192"/>
        <v>6.44</v>
      </c>
      <c r="AL414" s="69">
        <f t="shared" si="191"/>
        <v>7.85</v>
      </c>
      <c r="AM414" s="69">
        <f t="shared" si="188"/>
        <v>9.58</v>
      </c>
      <c r="AN414" s="67">
        <f t="shared" si="188"/>
        <v>13</v>
      </c>
      <c r="AO414" s="69">
        <f t="shared" si="193"/>
        <v>0</v>
      </c>
      <c r="AP414" s="69">
        <f t="shared" si="194"/>
        <v>0</v>
      </c>
      <c r="AQ414" s="69">
        <f t="shared" si="195"/>
        <v>0</v>
      </c>
      <c r="AR414" s="69">
        <f t="shared" si="196"/>
        <v>0</v>
      </c>
      <c r="AS414" s="69">
        <f t="shared" si="197"/>
        <v>0</v>
      </c>
      <c r="AT414" s="69">
        <f t="shared" si="198"/>
        <v>0</v>
      </c>
      <c r="AU414" s="69">
        <f t="shared" si="199"/>
        <v>0</v>
      </c>
      <c r="AV414" s="69">
        <f t="shared" si="200"/>
        <v>0</v>
      </c>
      <c r="AW414" s="69">
        <f t="shared" si="201"/>
        <v>0</v>
      </c>
      <c r="AX414" s="69">
        <f t="shared" si="202"/>
        <v>0</v>
      </c>
      <c r="AY414" s="69">
        <f t="shared" si="203"/>
        <v>0</v>
      </c>
      <c r="AZ414" s="69">
        <f t="shared" si="204"/>
        <v>0</v>
      </c>
      <c r="BA414" s="69">
        <f t="shared" si="205"/>
        <v>0</v>
      </c>
      <c r="BB414" s="69">
        <f t="shared" si="206"/>
        <v>0</v>
      </c>
      <c r="BC414" s="69">
        <f t="shared" si="207"/>
        <v>0</v>
      </c>
      <c r="BD414" s="69">
        <f t="shared" si="208"/>
        <v>0</v>
      </c>
      <c r="BE414" s="69">
        <f t="shared" si="209"/>
        <v>0</v>
      </c>
      <c r="BF414" s="67">
        <f t="shared" si="210"/>
        <v>0</v>
      </c>
      <c r="BG414" s="69">
        <f t="shared" si="211"/>
        <v>1000</v>
      </c>
      <c r="BH414" s="67">
        <f t="shared" si="212"/>
        <v>0</v>
      </c>
      <c r="BI414" s="79">
        <f t="shared" si="213"/>
        <v>0</v>
      </c>
      <c r="BJ414" s="69">
        <f t="shared" si="214"/>
        <v>0</v>
      </c>
      <c r="BK414" s="69">
        <f t="shared" si="215"/>
        <v>0</v>
      </c>
      <c r="BL414" s="69">
        <f t="shared" si="216"/>
        <v>0</v>
      </c>
      <c r="BM414" s="69">
        <f t="shared" si="217"/>
        <v>0</v>
      </c>
      <c r="BN414" s="69">
        <f t="shared" si="218"/>
        <v>0</v>
      </c>
      <c r="BO414" s="69">
        <f t="shared" si="219"/>
        <v>0</v>
      </c>
      <c r="BP414" s="69">
        <f t="shared" si="220"/>
        <v>0</v>
      </c>
      <c r="BQ414" s="69">
        <f t="shared" si="221"/>
        <v>0</v>
      </c>
      <c r="BR414" s="69">
        <f t="shared" si="222"/>
        <v>0</v>
      </c>
      <c r="BS414" s="69">
        <f t="shared" si="223"/>
        <v>0</v>
      </c>
      <c r="BT414" s="69">
        <f t="shared" si="224"/>
        <v>0</v>
      </c>
      <c r="BU414" s="69">
        <f t="shared" si="225"/>
        <v>0</v>
      </c>
      <c r="BV414" s="69">
        <f t="shared" si="226"/>
        <v>0</v>
      </c>
      <c r="BW414" s="69">
        <f t="shared" si="227"/>
        <v>0</v>
      </c>
      <c r="BX414" s="69">
        <f t="shared" si="228"/>
        <v>0</v>
      </c>
      <c r="BY414" s="69">
        <f t="shared" si="229"/>
        <v>0</v>
      </c>
      <c r="BZ414" s="67">
        <f t="shared" si="230"/>
        <v>0</v>
      </c>
    </row>
    <row r="415" spans="3:78" x14ac:dyDescent="0.25">
      <c r="C415" s="261"/>
      <c r="D415" s="78">
        <v>1.0909090909090908</v>
      </c>
      <c r="E415" s="69">
        <v>0</v>
      </c>
      <c r="F415" s="69">
        <v>0</v>
      </c>
      <c r="G415" s="69">
        <v>0</v>
      </c>
      <c r="H415" s="69">
        <v>0</v>
      </c>
      <c r="I415" s="69">
        <v>0</v>
      </c>
      <c r="J415" s="69">
        <v>8.92</v>
      </c>
      <c r="K415" s="69">
        <v>4.71</v>
      </c>
      <c r="L415" s="69">
        <v>5.2</v>
      </c>
      <c r="M415" s="69">
        <v>4.4000000000000004</v>
      </c>
      <c r="N415" s="69">
        <v>3.54</v>
      </c>
      <c r="O415" s="69">
        <v>4.4000000000000004</v>
      </c>
      <c r="P415" s="69">
        <v>4.08</v>
      </c>
      <c r="Q415" s="69">
        <v>6.44</v>
      </c>
      <c r="R415" s="69">
        <v>6.44</v>
      </c>
      <c r="S415" s="69">
        <v>6.44</v>
      </c>
      <c r="T415" s="69">
        <v>7.85</v>
      </c>
      <c r="U415" s="69">
        <v>9.74</v>
      </c>
      <c r="V415" s="67">
        <v>13</v>
      </c>
      <c r="W415" s="69" t="str">
        <f t="shared" si="192"/>
        <v/>
      </c>
      <c r="X415" s="69" t="str">
        <f t="shared" si="192"/>
        <v/>
      </c>
      <c r="Y415" s="69" t="str">
        <f t="shared" si="192"/>
        <v/>
      </c>
      <c r="Z415" s="69" t="str">
        <f t="shared" si="192"/>
        <v/>
      </c>
      <c r="AA415" s="69" t="str">
        <f t="shared" si="192"/>
        <v/>
      </c>
      <c r="AB415" s="69">
        <f t="shared" si="192"/>
        <v>8.92</v>
      </c>
      <c r="AC415" s="69">
        <f t="shared" si="192"/>
        <v>4.71</v>
      </c>
      <c r="AD415" s="69">
        <f t="shared" si="192"/>
        <v>5.2</v>
      </c>
      <c r="AE415" s="69">
        <f t="shared" si="192"/>
        <v>4.4000000000000004</v>
      </c>
      <c r="AF415" s="69">
        <f t="shared" si="192"/>
        <v>3.54</v>
      </c>
      <c r="AG415" s="69">
        <f t="shared" si="192"/>
        <v>4.4000000000000004</v>
      </c>
      <c r="AH415" s="69">
        <f t="shared" si="192"/>
        <v>4.08</v>
      </c>
      <c r="AI415" s="69">
        <f t="shared" si="192"/>
        <v>6.44</v>
      </c>
      <c r="AJ415" s="69">
        <f t="shared" si="192"/>
        <v>6.44</v>
      </c>
      <c r="AK415" s="69">
        <f t="shared" si="192"/>
        <v>6.44</v>
      </c>
      <c r="AL415" s="69">
        <f t="shared" si="191"/>
        <v>7.85</v>
      </c>
      <c r="AM415" s="69">
        <f t="shared" si="188"/>
        <v>9.74</v>
      </c>
      <c r="AN415" s="67">
        <f t="shared" si="188"/>
        <v>13</v>
      </c>
      <c r="AO415" s="69">
        <f t="shared" si="193"/>
        <v>0</v>
      </c>
      <c r="AP415" s="69">
        <f t="shared" si="194"/>
        <v>0</v>
      </c>
      <c r="AQ415" s="69">
        <f t="shared" si="195"/>
        <v>0</v>
      </c>
      <c r="AR415" s="69">
        <f t="shared" si="196"/>
        <v>0</v>
      </c>
      <c r="AS415" s="69">
        <f t="shared" si="197"/>
        <v>0</v>
      </c>
      <c r="AT415" s="69">
        <f t="shared" si="198"/>
        <v>0</v>
      </c>
      <c r="AU415" s="69">
        <f t="shared" si="199"/>
        <v>0</v>
      </c>
      <c r="AV415" s="69">
        <f t="shared" si="200"/>
        <v>0</v>
      </c>
      <c r="AW415" s="69">
        <f t="shared" si="201"/>
        <v>0</v>
      </c>
      <c r="AX415" s="69">
        <f t="shared" si="202"/>
        <v>0</v>
      </c>
      <c r="AY415" s="69">
        <f t="shared" si="203"/>
        <v>0</v>
      </c>
      <c r="AZ415" s="69">
        <f t="shared" si="204"/>
        <v>0</v>
      </c>
      <c r="BA415" s="69">
        <f t="shared" si="205"/>
        <v>0</v>
      </c>
      <c r="BB415" s="69">
        <f t="shared" si="206"/>
        <v>0</v>
      </c>
      <c r="BC415" s="69">
        <f t="shared" si="207"/>
        <v>0</v>
      </c>
      <c r="BD415" s="69">
        <f t="shared" si="208"/>
        <v>0</v>
      </c>
      <c r="BE415" s="69">
        <f t="shared" si="209"/>
        <v>0</v>
      </c>
      <c r="BF415" s="67">
        <f t="shared" si="210"/>
        <v>0</v>
      </c>
      <c r="BG415" s="69">
        <f t="shared" si="211"/>
        <v>1000</v>
      </c>
      <c r="BH415" s="67">
        <f t="shared" si="212"/>
        <v>0</v>
      </c>
      <c r="BI415" s="79">
        <f t="shared" si="213"/>
        <v>0</v>
      </c>
      <c r="BJ415" s="69">
        <f t="shared" si="214"/>
        <v>0</v>
      </c>
      <c r="BK415" s="69">
        <f t="shared" si="215"/>
        <v>0</v>
      </c>
      <c r="BL415" s="69">
        <f t="shared" si="216"/>
        <v>0</v>
      </c>
      <c r="BM415" s="69">
        <f t="shared" si="217"/>
        <v>0</v>
      </c>
      <c r="BN415" s="69">
        <f t="shared" si="218"/>
        <v>0</v>
      </c>
      <c r="BO415" s="69">
        <f t="shared" si="219"/>
        <v>0</v>
      </c>
      <c r="BP415" s="69">
        <f t="shared" si="220"/>
        <v>0</v>
      </c>
      <c r="BQ415" s="69">
        <f t="shared" si="221"/>
        <v>0</v>
      </c>
      <c r="BR415" s="69">
        <f t="shared" si="222"/>
        <v>0</v>
      </c>
      <c r="BS415" s="69">
        <f t="shared" si="223"/>
        <v>0</v>
      </c>
      <c r="BT415" s="69">
        <f t="shared" si="224"/>
        <v>0</v>
      </c>
      <c r="BU415" s="69">
        <f t="shared" si="225"/>
        <v>0</v>
      </c>
      <c r="BV415" s="69">
        <f t="shared" si="226"/>
        <v>0</v>
      </c>
      <c r="BW415" s="69">
        <f t="shared" si="227"/>
        <v>0</v>
      </c>
      <c r="BX415" s="69">
        <f t="shared" si="228"/>
        <v>0</v>
      </c>
      <c r="BY415" s="69">
        <f t="shared" si="229"/>
        <v>0</v>
      </c>
      <c r="BZ415" s="67">
        <f t="shared" si="230"/>
        <v>0</v>
      </c>
    </row>
    <row r="416" spans="3:78" x14ac:dyDescent="0.25">
      <c r="C416" s="261"/>
      <c r="D416" s="78">
        <v>1.1000000000000001</v>
      </c>
      <c r="E416" s="69">
        <v>0</v>
      </c>
      <c r="F416" s="69">
        <v>0</v>
      </c>
      <c r="G416" s="69">
        <v>0</v>
      </c>
      <c r="H416" s="69">
        <v>0</v>
      </c>
      <c r="I416" s="69">
        <v>0</v>
      </c>
      <c r="J416" s="69">
        <v>8.92</v>
      </c>
      <c r="K416" s="69">
        <v>4.71</v>
      </c>
      <c r="L416" s="69">
        <v>5.2</v>
      </c>
      <c r="M416" s="69">
        <v>4.4000000000000004</v>
      </c>
      <c r="N416" s="69">
        <v>3.54</v>
      </c>
      <c r="O416" s="69">
        <v>4.4000000000000004</v>
      </c>
      <c r="P416" s="69">
        <v>4.08</v>
      </c>
      <c r="Q416" s="69">
        <v>6.44</v>
      </c>
      <c r="R416" s="69">
        <v>6.44</v>
      </c>
      <c r="S416" s="69">
        <v>6.44</v>
      </c>
      <c r="T416" s="69">
        <v>7.85</v>
      </c>
      <c r="U416" s="69">
        <v>11.8</v>
      </c>
      <c r="V416" s="67">
        <v>13</v>
      </c>
      <c r="W416" s="69" t="str">
        <f t="shared" si="192"/>
        <v/>
      </c>
      <c r="X416" s="69" t="str">
        <f t="shared" si="192"/>
        <v/>
      </c>
      <c r="Y416" s="69" t="str">
        <f t="shared" si="192"/>
        <v/>
      </c>
      <c r="Z416" s="69" t="str">
        <f t="shared" si="192"/>
        <v/>
      </c>
      <c r="AA416" s="69" t="str">
        <f t="shared" si="192"/>
        <v/>
      </c>
      <c r="AB416" s="69">
        <f t="shared" si="192"/>
        <v>8.92</v>
      </c>
      <c r="AC416" s="69">
        <f t="shared" si="192"/>
        <v>4.71</v>
      </c>
      <c r="AD416" s="69">
        <f t="shared" si="192"/>
        <v>5.2</v>
      </c>
      <c r="AE416" s="69">
        <f t="shared" si="192"/>
        <v>4.4000000000000004</v>
      </c>
      <c r="AF416" s="69">
        <f t="shared" si="192"/>
        <v>3.54</v>
      </c>
      <c r="AG416" s="69">
        <f t="shared" si="192"/>
        <v>4.4000000000000004</v>
      </c>
      <c r="AH416" s="69">
        <f t="shared" si="192"/>
        <v>4.08</v>
      </c>
      <c r="AI416" s="69">
        <f t="shared" si="192"/>
        <v>6.44</v>
      </c>
      <c r="AJ416" s="69">
        <f t="shared" si="192"/>
        <v>6.44</v>
      </c>
      <c r="AK416" s="69">
        <f t="shared" si="192"/>
        <v>6.44</v>
      </c>
      <c r="AL416" s="69">
        <f t="shared" si="191"/>
        <v>7.85</v>
      </c>
      <c r="AM416" s="69">
        <f t="shared" si="188"/>
        <v>11.8</v>
      </c>
      <c r="AN416" s="67">
        <f t="shared" si="188"/>
        <v>13</v>
      </c>
      <c r="AO416" s="69">
        <f t="shared" si="193"/>
        <v>0</v>
      </c>
      <c r="AP416" s="69">
        <f t="shared" si="194"/>
        <v>0</v>
      </c>
      <c r="AQ416" s="69">
        <f t="shared" si="195"/>
        <v>0</v>
      </c>
      <c r="AR416" s="69">
        <f t="shared" si="196"/>
        <v>0</v>
      </c>
      <c r="AS416" s="69">
        <f t="shared" si="197"/>
        <v>0</v>
      </c>
      <c r="AT416" s="69">
        <f t="shared" si="198"/>
        <v>0</v>
      </c>
      <c r="AU416" s="69">
        <f t="shared" si="199"/>
        <v>0</v>
      </c>
      <c r="AV416" s="69">
        <f t="shared" si="200"/>
        <v>0</v>
      </c>
      <c r="AW416" s="69">
        <f t="shared" si="201"/>
        <v>0</v>
      </c>
      <c r="AX416" s="69">
        <f t="shared" si="202"/>
        <v>0</v>
      </c>
      <c r="AY416" s="69">
        <f t="shared" si="203"/>
        <v>0</v>
      </c>
      <c r="AZ416" s="69">
        <f t="shared" si="204"/>
        <v>0</v>
      </c>
      <c r="BA416" s="69">
        <f t="shared" si="205"/>
        <v>0</v>
      </c>
      <c r="BB416" s="69">
        <f t="shared" si="206"/>
        <v>0</v>
      </c>
      <c r="BC416" s="69">
        <f t="shared" si="207"/>
        <v>0</v>
      </c>
      <c r="BD416" s="69">
        <f t="shared" si="208"/>
        <v>0</v>
      </c>
      <c r="BE416" s="69">
        <f t="shared" si="209"/>
        <v>0</v>
      </c>
      <c r="BF416" s="67">
        <f t="shared" si="210"/>
        <v>0</v>
      </c>
      <c r="BG416" s="69">
        <f t="shared" si="211"/>
        <v>1000</v>
      </c>
      <c r="BH416" s="67">
        <f t="shared" si="212"/>
        <v>0</v>
      </c>
      <c r="BI416" s="79">
        <f t="shared" si="213"/>
        <v>0</v>
      </c>
      <c r="BJ416" s="69">
        <f t="shared" si="214"/>
        <v>0</v>
      </c>
      <c r="BK416" s="69">
        <f t="shared" si="215"/>
        <v>0</v>
      </c>
      <c r="BL416" s="69">
        <f t="shared" si="216"/>
        <v>0</v>
      </c>
      <c r="BM416" s="69">
        <f t="shared" si="217"/>
        <v>0</v>
      </c>
      <c r="BN416" s="69">
        <f t="shared" si="218"/>
        <v>0</v>
      </c>
      <c r="BO416" s="69">
        <f t="shared" si="219"/>
        <v>0</v>
      </c>
      <c r="BP416" s="69">
        <f t="shared" si="220"/>
        <v>0</v>
      </c>
      <c r="BQ416" s="69">
        <f t="shared" si="221"/>
        <v>0</v>
      </c>
      <c r="BR416" s="69">
        <f t="shared" si="222"/>
        <v>0</v>
      </c>
      <c r="BS416" s="69">
        <f t="shared" si="223"/>
        <v>0</v>
      </c>
      <c r="BT416" s="69">
        <f t="shared" si="224"/>
        <v>0</v>
      </c>
      <c r="BU416" s="69">
        <f t="shared" si="225"/>
        <v>0</v>
      </c>
      <c r="BV416" s="69">
        <f t="shared" si="226"/>
        <v>0</v>
      </c>
      <c r="BW416" s="69">
        <f t="shared" si="227"/>
        <v>0</v>
      </c>
      <c r="BX416" s="69">
        <f t="shared" si="228"/>
        <v>0</v>
      </c>
      <c r="BY416" s="69">
        <f t="shared" si="229"/>
        <v>0</v>
      </c>
      <c r="BZ416" s="67">
        <f t="shared" si="230"/>
        <v>0</v>
      </c>
    </row>
    <row r="417" spans="3:78" x14ac:dyDescent="0.25">
      <c r="C417" s="261"/>
      <c r="D417" s="78">
        <v>1.1111111111111112</v>
      </c>
      <c r="E417" s="69">
        <v>0</v>
      </c>
      <c r="F417" s="69">
        <v>0</v>
      </c>
      <c r="G417" s="69">
        <v>0</v>
      </c>
      <c r="H417" s="69">
        <v>0</v>
      </c>
      <c r="I417" s="69">
        <v>0</v>
      </c>
      <c r="J417" s="69">
        <v>8.92</v>
      </c>
      <c r="K417" s="69">
        <v>4.71</v>
      </c>
      <c r="L417" s="69">
        <v>5.2</v>
      </c>
      <c r="M417" s="69">
        <v>4.4000000000000004</v>
      </c>
      <c r="N417" s="69">
        <v>3.54</v>
      </c>
      <c r="O417" s="69">
        <v>4.4000000000000004</v>
      </c>
      <c r="P417" s="69">
        <v>4.08</v>
      </c>
      <c r="Q417" s="69">
        <v>6.44</v>
      </c>
      <c r="R417" s="69">
        <v>6.44</v>
      </c>
      <c r="S417" s="69">
        <v>6.44</v>
      </c>
      <c r="T417" s="69">
        <v>9.27</v>
      </c>
      <c r="U417" s="69">
        <v>11.8</v>
      </c>
      <c r="V417" s="67">
        <v>13</v>
      </c>
      <c r="W417" s="69" t="str">
        <f t="shared" si="192"/>
        <v/>
      </c>
      <c r="X417" s="69" t="str">
        <f t="shared" si="192"/>
        <v/>
      </c>
      <c r="Y417" s="69" t="str">
        <f t="shared" si="192"/>
        <v/>
      </c>
      <c r="Z417" s="69" t="str">
        <f t="shared" si="192"/>
        <v/>
      </c>
      <c r="AA417" s="69" t="str">
        <f t="shared" si="192"/>
        <v/>
      </c>
      <c r="AB417" s="69">
        <f t="shared" si="192"/>
        <v>8.92</v>
      </c>
      <c r="AC417" s="69">
        <f t="shared" si="192"/>
        <v>4.71</v>
      </c>
      <c r="AD417" s="69">
        <f t="shared" si="192"/>
        <v>5.2</v>
      </c>
      <c r="AE417" s="69">
        <f t="shared" si="192"/>
        <v>4.4000000000000004</v>
      </c>
      <c r="AF417" s="69">
        <f t="shared" si="192"/>
        <v>3.54</v>
      </c>
      <c r="AG417" s="69">
        <f t="shared" si="192"/>
        <v>4.4000000000000004</v>
      </c>
      <c r="AH417" s="69">
        <f t="shared" si="192"/>
        <v>4.08</v>
      </c>
      <c r="AI417" s="69">
        <f t="shared" si="192"/>
        <v>6.44</v>
      </c>
      <c r="AJ417" s="69">
        <f t="shared" si="192"/>
        <v>6.44</v>
      </c>
      <c r="AK417" s="69">
        <f t="shared" si="192"/>
        <v>6.44</v>
      </c>
      <c r="AL417" s="69">
        <f t="shared" si="191"/>
        <v>9.27</v>
      </c>
      <c r="AM417" s="69">
        <f t="shared" si="188"/>
        <v>11.8</v>
      </c>
      <c r="AN417" s="67">
        <f t="shared" si="188"/>
        <v>13</v>
      </c>
      <c r="AO417" s="69">
        <f t="shared" si="193"/>
        <v>0</v>
      </c>
      <c r="AP417" s="69">
        <f t="shared" si="194"/>
        <v>0</v>
      </c>
      <c r="AQ417" s="69">
        <f t="shared" si="195"/>
        <v>0</v>
      </c>
      <c r="AR417" s="69">
        <f t="shared" si="196"/>
        <v>0</v>
      </c>
      <c r="AS417" s="69">
        <f t="shared" si="197"/>
        <v>0</v>
      </c>
      <c r="AT417" s="69">
        <f t="shared" si="198"/>
        <v>0</v>
      </c>
      <c r="AU417" s="69">
        <f t="shared" si="199"/>
        <v>0</v>
      </c>
      <c r="AV417" s="69">
        <f t="shared" si="200"/>
        <v>0</v>
      </c>
      <c r="AW417" s="69">
        <f t="shared" si="201"/>
        <v>0</v>
      </c>
      <c r="AX417" s="69">
        <f t="shared" si="202"/>
        <v>0</v>
      </c>
      <c r="AY417" s="69">
        <f t="shared" si="203"/>
        <v>0</v>
      </c>
      <c r="AZ417" s="69">
        <f t="shared" si="204"/>
        <v>0</v>
      </c>
      <c r="BA417" s="69">
        <f t="shared" si="205"/>
        <v>0</v>
      </c>
      <c r="BB417" s="69">
        <f t="shared" si="206"/>
        <v>0</v>
      </c>
      <c r="BC417" s="69">
        <f t="shared" si="207"/>
        <v>0</v>
      </c>
      <c r="BD417" s="69">
        <f t="shared" si="208"/>
        <v>0</v>
      </c>
      <c r="BE417" s="69">
        <f t="shared" si="209"/>
        <v>0</v>
      </c>
      <c r="BF417" s="67">
        <f t="shared" si="210"/>
        <v>0</v>
      </c>
      <c r="BG417" s="69">
        <f t="shared" si="211"/>
        <v>1000</v>
      </c>
      <c r="BH417" s="67">
        <f t="shared" si="212"/>
        <v>0</v>
      </c>
      <c r="BI417" s="79">
        <f t="shared" si="213"/>
        <v>0</v>
      </c>
      <c r="BJ417" s="69">
        <f t="shared" si="214"/>
        <v>0</v>
      </c>
      <c r="BK417" s="69">
        <f t="shared" si="215"/>
        <v>0</v>
      </c>
      <c r="BL417" s="69">
        <f t="shared" si="216"/>
        <v>0</v>
      </c>
      <c r="BM417" s="69">
        <f t="shared" si="217"/>
        <v>0</v>
      </c>
      <c r="BN417" s="69">
        <f t="shared" si="218"/>
        <v>0</v>
      </c>
      <c r="BO417" s="69">
        <f t="shared" si="219"/>
        <v>0</v>
      </c>
      <c r="BP417" s="69">
        <f t="shared" si="220"/>
        <v>0</v>
      </c>
      <c r="BQ417" s="69">
        <f t="shared" si="221"/>
        <v>0</v>
      </c>
      <c r="BR417" s="69">
        <f t="shared" si="222"/>
        <v>0</v>
      </c>
      <c r="BS417" s="69">
        <f t="shared" si="223"/>
        <v>0</v>
      </c>
      <c r="BT417" s="69">
        <f t="shared" si="224"/>
        <v>0</v>
      </c>
      <c r="BU417" s="69">
        <f t="shared" si="225"/>
        <v>0</v>
      </c>
      <c r="BV417" s="69">
        <f t="shared" si="226"/>
        <v>0</v>
      </c>
      <c r="BW417" s="69">
        <f t="shared" si="227"/>
        <v>0</v>
      </c>
      <c r="BX417" s="69">
        <f t="shared" si="228"/>
        <v>0</v>
      </c>
      <c r="BY417" s="69">
        <f t="shared" si="229"/>
        <v>0</v>
      </c>
      <c r="BZ417" s="67">
        <f t="shared" si="230"/>
        <v>0</v>
      </c>
    </row>
    <row r="418" spans="3:78" x14ac:dyDescent="0.25">
      <c r="C418" s="261"/>
      <c r="D418" s="78">
        <v>1.125</v>
      </c>
      <c r="E418" s="69">
        <v>0</v>
      </c>
      <c r="F418" s="69">
        <v>0</v>
      </c>
      <c r="G418" s="69">
        <v>0</v>
      </c>
      <c r="H418" s="69">
        <v>0</v>
      </c>
      <c r="I418" s="69">
        <v>8.92</v>
      </c>
      <c r="J418" s="69">
        <v>5.2</v>
      </c>
      <c r="K418" s="69">
        <v>4.71</v>
      </c>
      <c r="L418" s="69">
        <v>3.42</v>
      </c>
      <c r="M418" s="69">
        <v>4.4000000000000004</v>
      </c>
      <c r="N418" s="69">
        <v>3.54</v>
      </c>
      <c r="O418" s="69">
        <v>3.85</v>
      </c>
      <c r="P418" s="69">
        <v>4.08</v>
      </c>
      <c r="Q418" s="69">
        <v>6.44</v>
      </c>
      <c r="R418" s="69">
        <v>6.44</v>
      </c>
      <c r="S418" s="69">
        <v>6.44</v>
      </c>
      <c r="T418" s="69">
        <v>9.27</v>
      </c>
      <c r="U418" s="69">
        <v>11.8</v>
      </c>
      <c r="V418" s="67">
        <v>13</v>
      </c>
      <c r="W418" s="69" t="str">
        <f t="shared" si="192"/>
        <v/>
      </c>
      <c r="X418" s="69" t="str">
        <f t="shared" si="192"/>
        <v/>
      </c>
      <c r="Y418" s="69" t="str">
        <f t="shared" si="192"/>
        <v/>
      </c>
      <c r="Z418" s="69" t="str">
        <f t="shared" si="192"/>
        <v/>
      </c>
      <c r="AA418" s="69">
        <f t="shared" si="192"/>
        <v>8.92</v>
      </c>
      <c r="AB418" s="69">
        <f t="shared" si="192"/>
        <v>5.2</v>
      </c>
      <c r="AC418" s="69">
        <f t="shared" si="192"/>
        <v>4.71</v>
      </c>
      <c r="AD418" s="69">
        <f t="shared" si="192"/>
        <v>3.42</v>
      </c>
      <c r="AE418" s="69">
        <f t="shared" si="192"/>
        <v>4.4000000000000004</v>
      </c>
      <c r="AF418" s="69">
        <f t="shared" si="192"/>
        <v>3.54</v>
      </c>
      <c r="AG418" s="69">
        <f t="shared" si="192"/>
        <v>3.85</v>
      </c>
      <c r="AH418" s="69">
        <f t="shared" si="192"/>
        <v>4.08</v>
      </c>
      <c r="AI418" s="69">
        <f t="shared" si="192"/>
        <v>6.44</v>
      </c>
      <c r="AJ418" s="69">
        <f t="shared" si="192"/>
        <v>6.44</v>
      </c>
      <c r="AK418" s="69">
        <f t="shared" si="192"/>
        <v>6.44</v>
      </c>
      <c r="AL418" s="69">
        <f t="shared" si="191"/>
        <v>9.27</v>
      </c>
      <c r="AM418" s="69">
        <f t="shared" si="188"/>
        <v>11.8</v>
      </c>
      <c r="AN418" s="67">
        <f t="shared" si="188"/>
        <v>13</v>
      </c>
      <c r="AO418" s="69">
        <f t="shared" si="193"/>
        <v>0</v>
      </c>
      <c r="AP418" s="69">
        <f t="shared" si="194"/>
        <v>0</v>
      </c>
      <c r="AQ418" s="69">
        <f t="shared" si="195"/>
        <v>0</v>
      </c>
      <c r="AR418" s="69">
        <f t="shared" si="196"/>
        <v>0</v>
      </c>
      <c r="AS418" s="69">
        <f t="shared" si="197"/>
        <v>0</v>
      </c>
      <c r="AT418" s="69">
        <f t="shared" si="198"/>
        <v>0</v>
      </c>
      <c r="AU418" s="69">
        <f t="shared" si="199"/>
        <v>0</v>
      </c>
      <c r="AV418" s="69">
        <f t="shared" si="200"/>
        <v>1.125</v>
      </c>
      <c r="AW418" s="69">
        <f t="shared" si="201"/>
        <v>0</v>
      </c>
      <c r="AX418" s="69">
        <f t="shared" si="202"/>
        <v>0</v>
      </c>
      <c r="AY418" s="69">
        <f t="shared" si="203"/>
        <v>0</v>
      </c>
      <c r="AZ418" s="69">
        <f t="shared" si="204"/>
        <v>0</v>
      </c>
      <c r="BA418" s="69">
        <f t="shared" si="205"/>
        <v>0</v>
      </c>
      <c r="BB418" s="69">
        <f t="shared" si="206"/>
        <v>0</v>
      </c>
      <c r="BC418" s="69">
        <f t="shared" si="207"/>
        <v>0</v>
      </c>
      <c r="BD418" s="69">
        <f t="shared" si="208"/>
        <v>0</v>
      </c>
      <c r="BE418" s="69">
        <f t="shared" si="209"/>
        <v>0</v>
      </c>
      <c r="BF418" s="67">
        <f t="shared" si="210"/>
        <v>0</v>
      </c>
      <c r="BG418" s="69">
        <f t="shared" si="211"/>
        <v>0.125</v>
      </c>
      <c r="BH418" s="67">
        <f t="shared" si="212"/>
        <v>0</v>
      </c>
      <c r="BI418" s="79">
        <f t="shared" si="213"/>
        <v>0</v>
      </c>
      <c r="BJ418" s="69">
        <f t="shared" si="214"/>
        <v>0</v>
      </c>
      <c r="BK418" s="69">
        <f t="shared" si="215"/>
        <v>0</v>
      </c>
      <c r="BL418" s="69">
        <f t="shared" si="216"/>
        <v>0</v>
      </c>
      <c r="BM418" s="69">
        <f t="shared" si="217"/>
        <v>0</v>
      </c>
      <c r="BN418" s="69">
        <f t="shared" si="218"/>
        <v>0</v>
      </c>
      <c r="BO418" s="69">
        <f t="shared" si="219"/>
        <v>0</v>
      </c>
      <c r="BP418" s="69">
        <f t="shared" si="220"/>
        <v>0</v>
      </c>
      <c r="BQ418" s="69">
        <f t="shared" si="221"/>
        <v>0</v>
      </c>
      <c r="BR418" s="69">
        <f t="shared" si="222"/>
        <v>0</v>
      </c>
      <c r="BS418" s="69">
        <f t="shared" si="223"/>
        <v>0</v>
      </c>
      <c r="BT418" s="69">
        <f t="shared" si="224"/>
        <v>0</v>
      </c>
      <c r="BU418" s="69">
        <f t="shared" si="225"/>
        <v>0</v>
      </c>
      <c r="BV418" s="69">
        <f t="shared" si="226"/>
        <v>0</v>
      </c>
      <c r="BW418" s="69">
        <f t="shared" si="227"/>
        <v>0</v>
      </c>
      <c r="BX418" s="69">
        <f t="shared" si="228"/>
        <v>0</v>
      </c>
      <c r="BY418" s="69">
        <f t="shared" si="229"/>
        <v>0</v>
      </c>
      <c r="BZ418" s="67">
        <f t="shared" si="230"/>
        <v>0</v>
      </c>
    </row>
    <row r="419" spans="3:78" x14ac:dyDescent="0.25">
      <c r="C419" s="261"/>
      <c r="D419" s="78">
        <v>1.1428571428571428</v>
      </c>
      <c r="E419" s="69">
        <v>0</v>
      </c>
      <c r="F419" s="69">
        <v>0</v>
      </c>
      <c r="G419" s="69">
        <v>0</v>
      </c>
      <c r="H419" s="69">
        <v>0</v>
      </c>
      <c r="I419" s="69">
        <v>8.92</v>
      </c>
      <c r="J419" s="69">
        <v>5.2</v>
      </c>
      <c r="K419" s="69">
        <v>4.71</v>
      </c>
      <c r="L419" s="69">
        <v>3.42</v>
      </c>
      <c r="M419" s="69">
        <v>4.4000000000000004</v>
      </c>
      <c r="N419" s="69">
        <v>3.54</v>
      </c>
      <c r="O419" s="69">
        <v>3.85</v>
      </c>
      <c r="P419" s="69">
        <v>6.44</v>
      </c>
      <c r="Q419" s="69">
        <v>6.44</v>
      </c>
      <c r="R419" s="69">
        <v>6.44</v>
      </c>
      <c r="S419" s="69">
        <v>6.44</v>
      </c>
      <c r="T419" s="69">
        <v>9.27</v>
      </c>
      <c r="U419" s="69">
        <v>11.8</v>
      </c>
      <c r="V419" s="67">
        <v>13</v>
      </c>
      <c r="W419" s="69" t="str">
        <f t="shared" si="192"/>
        <v/>
      </c>
      <c r="X419" s="69" t="str">
        <f t="shared" si="192"/>
        <v/>
      </c>
      <c r="Y419" s="69" t="str">
        <f t="shared" si="192"/>
        <v/>
      </c>
      <c r="Z419" s="69" t="str">
        <f t="shared" si="192"/>
        <v/>
      </c>
      <c r="AA419" s="69">
        <f t="shared" si="192"/>
        <v>8.92</v>
      </c>
      <c r="AB419" s="69">
        <f t="shared" si="192"/>
        <v>5.2</v>
      </c>
      <c r="AC419" s="69">
        <f t="shared" si="192"/>
        <v>4.71</v>
      </c>
      <c r="AD419" s="69">
        <f t="shared" si="192"/>
        <v>3.42</v>
      </c>
      <c r="AE419" s="69">
        <f t="shared" si="192"/>
        <v>4.4000000000000004</v>
      </c>
      <c r="AF419" s="69">
        <f t="shared" si="192"/>
        <v>3.54</v>
      </c>
      <c r="AG419" s="69">
        <f t="shared" si="192"/>
        <v>3.85</v>
      </c>
      <c r="AH419" s="69">
        <f t="shared" si="192"/>
        <v>6.44</v>
      </c>
      <c r="AI419" s="69">
        <f t="shared" si="192"/>
        <v>6.44</v>
      </c>
      <c r="AJ419" s="69">
        <f t="shared" si="192"/>
        <v>6.44</v>
      </c>
      <c r="AK419" s="69">
        <f t="shared" si="192"/>
        <v>6.44</v>
      </c>
      <c r="AL419" s="69">
        <f t="shared" si="191"/>
        <v>9.27</v>
      </c>
      <c r="AM419" s="69">
        <f t="shared" si="188"/>
        <v>11.8</v>
      </c>
      <c r="AN419" s="67">
        <f t="shared" si="188"/>
        <v>13</v>
      </c>
      <c r="AO419" s="69">
        <f t="shared" si="193"/>
        <v>0</v>
      </c>
      <c r="AP419" s="69">
        <f t="shared" si="194"/>
        <v>0</v>
      </c>
      <c r="AQ419" s="69">
        <f t="shared" si="195"/>
        <v>0</v>
      </c>
      <c r="AR419" s="69">
        <f t="shared" si="196"/>
        <v>0</v>
      </c>
      <c r="AS419" s="69">
        <f t="shared" si="197"/>
        <v>0</v>
      </c>
      <c r="AT419" s="69">
        <f t="shared" si="198"/>
        <v>0</v>
      </c>
      <c r="AU419" s="69">
        <f t="shared" si="199"/>
        <v>0</v>
      </c>
      <c r="AV419" s="69">
        <f t="shared" si="200"/>
        <v>1.1428571428571428</v>
      </c>
      <c r="AW419" s="69">
        <f t="shared" si="201"/>
        <v>0</v>
      </c>
      <c r="AX419" s="69">
        <f t="shared" si="202"/>
        <v>0</v>
      </c>
      <c r="AY419" s="69">
        <f t="shared" si="203"/>
        <v>0</v>
      </c>
      <c r="AZ419" s="69">
        <f t="shared" si="204"/>
        <v>0</v>
      </c>
      <c r="BA419" s="69">
        <f t="shared" si="205"/>
        <v>0</v>
      </c>
      <c r="BB419" s="69">
        <f t="shared" si="206"/>
        <v>0</v>
      </c>
      <c r="BC419" s="69">
        <f t="shared" si="207"/>
        <v>0</v>
      </c>
      <c r="BD419" s="69">
        <f t="shared" si="208"/>
        <v>0</v>
      </c>
      <c r="BE419" s="69">
        <f t="shared" si="209"/>
        <v>0</v>
      </c>
      <c r="BF419" s="67">
        <f t="shared" si="210"/>
        <v>0</v>
      </c>
      <c r="BG419" s="69">
        <f t="shared" si="211"/>
        <v>0.14285714285714279</v>
      </c>
      <c r="BH419" s="67">
        <f t="shared" si="212"/>
        <v>0</v>
      </c>
      <c r="BI419" s="79">
        <f t="shared" si="213"/>
        <v>0</v>
      </c>
      <c r="BJ419" s="69">
        <f t="shared" si="214"/>
        <v>0</v>
      </c>
      <c r="BK419" s="69">
        <f t="shared" si="215"/>
        <v>0</v>
      </c>
      <c r="BL419" s="69">
        <f t="shared" si="216"/>
        <v>0</v>
      </c>
      <c r="BM419" s="69">
        <f t="shared" si="217"/>
        <v>0</v>
      </c>
      <c r="BN419" s="69">
        <f t="shared" si="218"/>
        <v>0</v>
      </c>
      <c r="BO419" s="69">
        <f t="shared" si="219"/>
        <v>0</v>
      </c>
      <c r="BP419" s="69">
        <f t="shared" si="220"/>
        <v>0</v>
      </c>
      <c r="BQ419" s="69">
        <f t="shared" si="221"/>
        <v>0</v>
      </c>
      <c r="BR419" s="69">
        <f t="shared" si="222"/>
        <v>0</v>
      </c>
      <c r="BS419" s="69">
        <f t="shared" si="223"/>
        <v>0</v>
      </c>
      <c r="BT419" s="69">
        <f t="shared" si="224"/>
        <v>0</v>
      </c>
      <c r="BU419" s="69">
        <f t="shared" si="225"/>
        <v>0</v>
      </c>
      <c r="BV419" s="69">
        <f t="shared" si="226"/>
        <v>0</v>
      </c>
      <c r="BW419" s="69">
        <f t="shared" si="227"/>
        <v>0</v>
      </c>
      <c r="BX419" s="69">
        <f t="shared" si="228"/>
        <v>0</v>
      </c>
      <c r="BY419" s="69">
        <f t="shared" si="229"/>
        <v>0</v>
      </c>
      <c r="BZ419" s="67">
        <f t="shared" si="230"/>
        <v>0</v>
      </c>
    </row>
    <row r="420" spans="3:78" x14ac:dyDescent="0.25">
      <c r="C420" s="261"/>
      <c r="D420" s="78">
        <v>1.1666666666666667</v>
      </c>
      <c r="E420" s="69">
        <v>0</v>
      </c>
      <c r="F420" s="69">
        <v>0</v>
      </c>
      <c r="G420" s="69">
        <v>0</v>
      </c>
      <c r="H420" s="69">
        <v>0</v>
      </c>
      <c r="I420" s="69">
        <v>8.92</v>
      </c>
      <c r="J420" s="69">
        <v>5.2</v>
      </c>
      <c r="K420" s="69">
        <v>4.71</v>
      </c>
      <c r="L420" s="69">
        <v>3.42</v>
      </c>
      <c r="M420" s="69">
        <v>4.4000000000000004</v>
      </c>
      <c r="N420" s="69">
        <v>4.4000000000000004</v>
      </c>
      <c r="O420" s="69">
        <v>3.85</v>
      </c>
      <c r="P420" s="69">
        <v>6.44</v>
      </c>
      <c r="Q420" s="69">
        <v>6.44</v>
      </c>
      <c r="R420" s="69">
        <v>6.44</v>
      </c>
      <c r="S420" s="69">
        <v>6.6</v>
      </c>
      <c r="T420" s="69">
        <v>9.27</v>
      </c>
      <c r="U420" s="69">
        <v>11.8</v>
      </c>
      <c r="V420" s="67">
        <v>13</v>
      </c>
      <c r="W420" s="69" t="str">
        <f t="shared" ref="W420:AK436" si="231">IF(E420=0,"",E420)</f>
        <v/>
      </c>
      <c r="X420" s="69" t="str">
        <f t="shared" si="231"/>
        <v/>
      </c>
      <c r="Y420" s="69" t="str">
        <f t="shared" si="231"/>
        <v/>
      </c>
      <c r="Z420" s="69" t="str">
        <f t="shared" si="231"/>
        <v/>
      </c>
      <c r="AA420" s="69">
        <f t="shared" si="231"/>
        <v>8.92</v>
      </c>
      <c r="AB420" s="69">
        <f t="shared" si="231"/>
        <v>5.2</v>
      </c>
      <c r="AC420" s="69">
        <f t="shared" si="231"/>
        <v>4.71</v>
      </c>
      <c r="AD420" s="69">
        <f t="shared" si="231"/>
        <v>3.42</v>
      </c>
      <c r="AE420" s="69">
        <f t="shared" si="231"/>
        <v>4.4000000000000004</v>
      </c>
      <c r="AF420" s="69">
        <f t="shared" si="231"/>
        <v>4.4000000000000004</v>
      </c>
      <c r="AG420" s="69">
        <f t="shared" si="231"/>
        <v>3.85</v>
      </c>
      <c r="AH420" s="69">
        <f t="shared" si="231"/>
        <v>6.44</v>
      </c>
      <c r="AI420" s="69">
        <f t="shared" si="231"/>
        <v>6.44</v>
      </c>
      <c r="AJ420" s="69">
        <f t="shared" si="231"/>
        <v>6.44</v>
      </c>
      <c r="AK420" s="69">
        <f t="shared" si="231"/>
        <v>6.6</v>
      </c>
      <c r="AL420" s="69">
        <f t="shared" si="191"/>
        <v>9.27</v>
      </c>
      <c r="AM420" s="69">
        <f t="shared" si="191"/>
        <v>11.8</v>
      </c>
      <c r="AN420" s="67">
        <f t="shared" si="191"/>
        <v>13</v>
      </c>
      <c r="AO420" s="69">
        <f t="shared" si="193"/>
        <v>0</v>
      </c>
      <c r="AP420" s="69">
        <f t="shared" si="194"/>
        <v>0</v>
      </c>
      <c r="AQ420" s="69">
        <f t="shared" si="195"/>
        <v>0</v>
      </c>
      <c r="AR420" s="69">
        <f t="shared" si="196"/>
        <v>0</v>
      </c>
      <c r="AS420" s="69">
        <f t="shared" si="197"/>
        <v>0</v>
      </c>
      <c r="AT420" s="69">
        <f t="shared" si="198"/>
        <v>0</v>
      </c>
      <c r="AU420" s="69">
        <f t="shared" si="199"/>
        <v>0</v>
      </c>
      <c r="AV420" s="69">
        <f t="shared" si="200"/>
        <v>1.1666666666666667</v>
      </c>
      <c r="AW420" s="69">
        <f t="shared" si="201"/>
        <v>0</v>
      </c>
      <c r="AX420" s="69">
        <f t="shared" si="202"/>
        <v>0</v>
      </c>
      <c r="AY420" s="69">
        <f t="shared" si="203"/>
        <v>0</v>
      </c>
      <c r="AZ420" s="69">
        <f t="shared" si="204"/>
        <v>0</v>
      </c>
      <c r="BA420" s="69">
        <f t="shared" si="205"/>
        <v>0</v>
      </c>
      <c r="BB420" s="69">
        <f t="shared" si="206"/>
        <v>0</v>
      </c>
      <c r="BC420" s="69">
        <f t="shared" si="207"/>
        <v>0</v>
      </c>
      <c r="BD420" s="69">
        <f t="shared" si="208"/>
        <v>0</v>
      </c>
      <c r="BE420" s="69">
        <f t="shared" si="209"/>
        <v>0</v>
      </c>
      <c r="BF420" s="67">
        <f t="shared" si="210"/>
        <v>0</v>
      </c>
      <c r="BG420" s="69">
        <f t="shared" si="211"/>
        <v>0.16666666666666674</v>
      </c>
      <c r="BH420" s="67">
        <f t="shared" si="212"/>
        <v>0</v>
      </c>
      <c r="BI420" s="79">
        <f t="shared" si="213"/>
        <v>0</v>
      </c>
      <c r="BJ420" s="69">
        <f t="shared" si="214"/>
        <v>0</v>
      </c>
      <c r="BK420" s="69">
        <f t="shared" si="215"/>
        <v>0</v>
      </c>
      <c r="BL420" s="69">
        <f t="shared" si="216"/>
        <v>0</v>
      </c>
      <c r="BM420" s="69">
        <f t="shared" si="217"/>
        <v>0</v>
      </c>
      <c r="BN420" s="69">
        <f t="shared" si="218"/>
        <v>0</v>
      </c>
      <c r="BO420" s="69">
        <f t="shared" si="219"/>
        <v>0</v>
      </c>
      <c r="BP420" s="69">
        <f t="shared" si="220"/>
        <v>0</v>
      </c>
      <c r="BQ420" s="69">
        <f t="shared" si="221"/>
        <v>0</v>
      </c>
      <c r="BR420" s="69">
        <f t="shared" si="222"/>
        <v>0</v>
      </c>
      <c r="BS420" s="69">
        <f t="shared" si="223"/>
        <v>0</v>
      </c>
      <c r="BT420" s="69">
        <f t="shared" si="224"/>
        <v>0</v>
      </c>
      <c r="BU420" s="69">
        <f t="shared" si="225"/>
        <v>0</v>
      </c>
      <c r="BV420" s="69">
        <f t="shared" si="226"/>
        <v>0</v>
      </c>
      <c r="BW420" s="69">
        <f t="shared" si="227"/>
        <v>0</v>
      </c>
      <c r="BX420" s="69">
        <f t="shared" si="228"/>
        <v>0</v>
      </c>
      <c r="BY420" s="69">
        <f t="shared" si="229"/>
        <v>0</v>
      </c>
      <c r="BZ420" s="67">
        <f t="shared" si="230"/>
        <v>0</v>
      </c>
    </row>
    <row r="421" spans="3:78" x14ac:dyDescent="0.25">
      <c r="C421" s="261"/>
      <c r="D421" s="78">
        <v>1.2</v>
      </c>
      <c r="E421" s="69">
        <v>0</v>
      </c>
      <c r="F421" s="69">
        <v>0</v>
      </c>
      <c r="G421" s="69">
        <v>0</v>
      </c>
      <c r="H421" s="69">
        <v>0</v>
      </c>
      <c r="I421" s="69">
        <v>8.92</v>
      </c>
      <c r="J421" s="69">
        <v>5.2</v>
      </c>
      <c r="K421" s="69">
        <v>4.71</v>
      </c>
      <c r="L421" s="69">
        <v>3.8</v>
      </c>
      <c r="M421" s="69">
        <v>4.55</v>
      </c>
      <c r="N421" s="69">
        <v>4.4000000000000004</v>
      </c>
      <c r="O421" s="69">
        <v>3.85</v>
      </c>
      <c r="P421" s="69">
        <v>6.44</v>
      </c>
      <c r="Q421" s="69">
        <v>6.44</v>
      </c>
      <c r="R421" s="69">
        <v>6.44</v>
      </c>
      <c r="S421" s="69">
        <v>7.85</v>
      </c>
      <c r="T421" s="69">
        <v>9.27</v>
      </c>
      <c r="U421" s="69">
        <v>11.8</v>
      </c>
      <c r="V421" s="67">
        <v>13.8</v>
      </c>
      <c r="W421" s="69" t="str">
        <f t="shared" si="231"/>
        <v/>
      </c>
      <c r="X421" s="69" t="str">
        <f t="shared" si="231"/>
        <v/>
      </c>
      <c r="Y421" s="69" t="str">
        <f t="shared" si="231"/>
        <v/>
      </c>
      <c r="Z421" s="69" t="str">
        <f t="shared" si="231"/>
        <v/>
      </c>
      <c r="AA421" s="69">
        <f t="shared" si="231"/>
        <v>8.92</v>
      </c>
      <c r="AB421" s="69">
        <f t="shared" si="231"/>
        <v>5.2</v>
      </c>
      <c r="AC421" s="69">
        <f t="shared" si="231"/>
        <v>4.71</v>
      </c>
      <c r="AD421" s="69">
        <f t="shared" si="231"/>
        <v>3.8</v>
      </c>
      <c r="AE421" s="69">
        <f t="shared" si="231"/>
        <v>4.55</v>
      </c>
      <c r="AF421" s="69">
        <f t="shared" si="231"/>
        <v>4.4000000000000004</v>
      </c>
      <c r="AG421" s="69">
        <f t="shared" si="231"/>
        <v>3.85</v>
      </c>
      <c r="AH421" s="69">
        <f t="shared" si="231"/>
        <v>6.44</v>
      </c>
      <c r="AI421" s="69">
        <f t="shared" si="231"/>
        <v>6.44</v>
      </c>
      <c r="AJ421" s="69">
        <f t="shared" si="231"/>
        <v>6.44</v>
      </c>
      <c r="AK421" s="69">
        <f t="shared" si="231"/>
        <v>7.85</v>
      </c>
      <c r="AL421" s="69">
        <f t="shared" si="191"/>
        <v>9.27</v>
      </c>
      <c r="AM421" s="69">
        <f t="shared" si="191"/>
        <v>11.8</v>
      </c>
      <c r="AN421" s="67">
        <f t="shared" si="191"/>
        <v>13.8</v>
      </c>
      <c r="AO421" s="69">
        <f t="shared" si="193"/>
        <v>0</v>
      </c>
      <c r="AP421" s="69">
        <f t="shared" si="194"/>
        <v>0</v>
      </c>
      <c r="AQ421" s="69">
        <f t="shared" si="195"/>
        <v>0</v>
      </c>
      <c r="AR421" s="69">
        <f t="shared" si="196"/>
        <v>0</v>
      </c>
      <c r="AS421" s="69">
        <f t="shared" si="197"/>
        <v>0</v>
      </c>
      <c r="AT421" s="69">
        <f t="shared" si="198"/>
        <v>0</v>
      </c>
      <c r="AU421" s="69">
        <f t="shared" si="199"/>
        <v>0</v>
      </c>
      <c r="AV421" s="69">
        <f t="shared" si="200"/>
        <v>0</v>
      </c>
      <c r="AW421" s="69">
        <f t="shared" si="201"/>
        <v>0</v>
      </c>
      <c r="AX421" s="69">
        <f t="shared" si="202"/>
        <v>0</v>
      </c>
      <c r="AY421" s="69">
        <f t="shared" si="203"/>
        <v>0</v>
      </c>
      <c r="AZ421" s="69">
        <f t="shared" si="204"/>
        <v>0</v>
      </c>
      <c r="BA421" s="69">
        <f t="shared" si="205"/>
        <v>0</v>
      </c>
      <c r="BB421" s="69">
        <f t="shared" si="206"/>
        <v>0</v>
      </c>
      <c r="BC421" s="69">
        <f t="shared" si="207"/>
        <v>0</v>
      </c>
      <c r="BD421" s="69">
        <f t="shared" si="208"/>
        <v>0</v>
      </c>
      <c r="BE421" s="69">
        <f t="shared" si="209"/>
        <v>0</v>
      </c>
      <c r="BF421" s="67">
        <f t="shared" si="210"/>
        <v>0</v>
      </c>
      <c r="BG421" s="69">
        <f t="shared" si="211"/>
        <v>1000</v>
      </c>
      <c r="BH421" s="67">
        <f t="shared" si="212"/>
        <v>0</v>
      </c>
      <c r="BI421" s="79">
        <f t="shared" si="213"/>
        <v>0</v>
      </c>
      <c r="BJ421" s="69">
        <f t="shared" si="214"/>
        <v>0</v>
      </c>
      <c r="BK421" s="69">
        <f t="shared" si="215"/>
        <v>0</v>
      </c>
      <c r="BL421" s="69">
        <f t="shared" si="216"/>
        <v>0</v>
      </c>
      <c r="BM421" s="69">
        <f t="shared" si="217"/>
        <v>0</v>
      </c>
      <c r="BN421" s="69">
        <f t="shared" si="218"/>
        <v>0</v>
      </c>
      <c r="BO421" s="69">
        <f t="shared" si="219"/>
        <v>0</v>
      </c>
      <c r="BP421" s="69">
        <f t="shared" si="220"/>
        <v>0</v>
      </c>
      <c r="BQ421" s="69">
        <f t="shared" si="221"/>
        <v>0</v>
      </c>
      <c r="BR421" s="69">
        <f t="shared" si="222"/>
        <v>0</v>
      </c>
      <c r="BS421" s="69">
        <f t="shared" si="223"/>
        <v>0</v>
      </c>
      <c r="BT421" s="69">
        <f t="shared" si="224"/>
        <v>0</v>
      </c>
      <c r="BU421" s="69">
        <f t="shared" si="225"/>
        <v>0</v>
      </c>
      <c r="BV421" s="69">
        <f t="shared" si="226"/>
        <v>0</v>
      </c>
      <c r="BW421" s="69">
        <f t="shared" si="227"/>
        <v>0</v>
      </c>
      <c r="BX421" s="69">
        <f t="shared" si="228"/>
        <v>0</v>
      </c>
      <c r="BY421" s="69">
        <f t="shared" si="229"/>
        <v>0</v>
      </c>
      <c r="BZ421" s="67">
        <f t="shared" si="230"/>
        <v>0</v>
      </c>
    </row>
    <row r="422" spans="3:78" x14ac:dyDescent="0.25">
      <c r="C422" s="261"/>
      <c r="D422" s="78">
        <v>1.2222222222222223</v>
      </c>
      <c r="E422" s="69">
        <v>0</v>
      </c>
      <c r="F422" s="69">
        <v>0</v>
      </c>
      <c r="G422" s="69">
        <v>0</v>
      </c>
      <c r="H422" s="69">
        <v>0</v>
      </c>
      <c r="I422" s="69">
        <v>8.92</v>
      </c>
      <c r="J422" s="69">
        <v>5.2</v>
      </c>
      <c r="K422" s="69">
        <v>4.71</v>
      </c>
      <c r="L422" s="69">
        <v>3.8</v>
      </c>
      <c r="M422" s="69">
        <v>4.62</v>
      </c>
      <c r="N422" s="69">
        <v>4.4000000000000004</v>
      </c>
      <c r="O422" s="69">
        <v>3.85</v>
      </c>
      <c r="P422" s="69">
        <v>6.44</v>
      </c>
      <c r="Q422" s="69">
        <v>6.44</v>
      </c>
      <c r="R422" s="69">
        <v>6.6</v>
      </c>
      <c r="S422" s="69">
        <v>7.85</v>
      </c>
      <c r="T422" s="69">
        <v>9.27</v>
      </c>
      <c r="U422" s="69">
        <v>11.8</v>
      </c>
      <c r="V422" s="67">
        <v>13.8</v>
      </c>
      <c r="W422" s="69" t="str">
        <f t="shared" si="231"/>
        <v/>
      </c>
      <c r="X422" s="69" t="str">
        <f t="shared" si="231"/>
        <v/>
      </c>
      <c r="Y422" s="69" t="str">
        <f t="shared" si="231"/>
        <v/>
      </c>
      <c r="Z422" s="69" t="str">
        <f t="shared" si="231"/>
        <v/>
      </c>
      <c r="AA422" s="69">
        <f t="shared" si="231"/>
        <v>8.92</v>
      </c>
      <c r="AB422" s="69">
        <f t="shared" si="231"/>
        <v>5.2</v>
      </c>
      <c r="AC422" s="69">
        <f t="shared" si="231"/>
        <v>4.71</v>
      </c>
      <c r="AD422" s="69">
        <f t="shared" si="231"/>
        <v>3.8</v>
      </c>
      <c r="AE422" s="69">
        <f t="shared" si="231"/>
        <v>4.62</v>
      </c>
      <c r="AF422" s="69">
        <f t="shared" si="231"/>
        <v>4.4000000000000004</v>
      </c>
      <c r="AG422" s="69">
        <f t="shared" si="231"/>
        <v>3.85</v>
      </c>
      <c r="AH422" s="69">
        <f t="shared" si="231"/>
        <v>6.44</v>
      </c>
      <c r="AI422" s="69">
        <f t="shared" si="231"/>
        <v>6.44</v>
      </c>
      <c r="AJ422" s="69">
        <f t="shared" si="231"/>
        <v>6.6</v>
      </c>
      <c r="AK422" s="69">
        <f t="shared" si="231"/>
        <v>7.85</v>
      </c>
      <c r="AL422" s="69">
        <f t="shared" si="191"/>
        <v>9.27</v>
      </c>
      <c r="AM422" s="69">
        <f t="shared" si="191"/>
        <v>11.8</v>
      </c>
      <c r="AN422" s="67">
        <f t="shared" si="191"/>
        <v>13.8</v>
      </c>
      <c r="AO422" s="69">
        <f t="shared" si="193"/>
        <v>0</v>
      </c>
      <c r="AP422" s="69">
        <f t="shared" si="194"/>
        <v>0</v>
      </c>
      <c r="AQ422" s="69">
        <f t="shared" si="195"/>
        <v>0</v>
      </c>
      <c r="AR422" s="69">
        <f t="shared" si="196"/>
        <v>0</v>
      </c>
      <c r="AS422" s="69">
        <f t="shared" si="197"/>
        <v>0</v>
      </c>
      <c r="AT422" s="69">
        <f t="shared" si="198"/>
        <v>0</v>
      </c>
      <c r="AU422" s="69">
        <f t="shared" si="199"/>
        <v>0</v>
      </c>
      <c r="AV422" s="69">
        <f t="shared" si="200"/>
        <v>0</v>
      </c>
      <c r="AW422" s="69">
        <f t="shared" si="201"/>
        <v>0</v>
      </c>
      <c r="AX422" s="69">
        <f t="shared" si="202"/>
        <v>0</v>
      </c>
      <c r="AY422" s="69">
        <f t="shared" si="203"/>
        <v>0</v>
      </c>
      <c r="AZ422" s="69">
        <f t="shared" si="204"/>
        <v>0</v>
      </c>
      <c r="BA422" s="69">
        <f t="shared" si="205"/>
        <v>0</v>
      </c>
      <c r="BB422" s="69">
        <f t="shared" si="206"/>
        <v>0</v>
      </c>
      <c r="BC422" s="69">
        <f t="shared" si="207"/>
        <v>0</v>
      </c>
      <c r="BD422" s="69">
        <f t="shared" si="208"/>
        <v>0</v>
      </c>
      <c r="BE422" s="69">
        <f t="shared" si="209"/>
        <v>0</v>
      </c>
      <c r="BF422" s="67">
        <f t="shared" si="210"/>
        <v>0</v>
      </c>
      <c r="BG422" s="69">
        <f t="shared" si="211"/>
        <v>1000</v>
      </c>
      <c r="BH422" s="67">
        <f t="shared" si="212"/>
        <v>0</v>
      </c>
      <c r="BI422" s="79">
        <f t="shared" si="213"/>
        <v>0</v>
      </c>
      <c r="BJ422" s="69">
        <f t="shared" si="214"/>
        <v>0</v>
      </c>
      <c r="BK422" s="69">
        <f t="shared" si="215"/>
        <v>0</v>
      </c>
      <c r="BL422" s="69">
        <f t="shared" si="216"/>
        <v>0</v>
      </c>
      <c r="BM422" s="69">
        <f t="shared" si="217"/>
        <v>0</v>
      </c>
      <c r="BN422" s="69">
        <f t="shared" si="218"/>
        <v>0</v>
      </c>
      <c r="BO422" s="69">
        <f t="shared" si="219"/>
        <v>0</v>
      </c>
      <c r="BP422" s="69">
        <f t="shared" si="220"/>
        <v>0</v>
      </c>
      <c r="BQ422" s="69">
        <f t="shared" si="221"/>
        <v>0</v>
      </c>
      <c r="BR422" s="69">
        <f t="shared" si="222"/>
        <v>0</v>
      </c>
      <c r="BS422" s="69">
        <f t="shared" si="223"/>
        <v>0</v>
      </c>
      <c r="BT422" s="69">
        <f t="shared" si="224"/>
        <v>0</v>
      </c>
      <c r="BU422" s="69">
        <f t="shared" si="225"/>
        <v>0</v>
      </c>
      <c r="BV422" s="69">
        <f t="shared" si="226"/>
        <v>0</v>
      </c>
      <c r="BW422" s="69">
        <f t="shared" si="227"/>
        <v>0</v>
      </c>
      <c r="BX422" s="69">
        <f t="shared" si="228"/>
        <v>0</v>
      </c>
      <c r="BY422" s="69">
        <f t="shared" si="229"/>
        <v>0</v>
      </c>
      <c r="BZ422" s="67">
        <f t="shared" si="230"/>
        <v>0</v>
      </c>
    </row>
    <row r="423" spans="3:78" x14ac:dyDescent="0.25">
      <c r="C423" s="261"/>
      <c r="D423" s="78">
        <v>1.25</v>
      </c>
      <c r="E423" s="69">
        <v>0</v>
      </c>
      <c r="F423" s="69">
        <v>0</v>
      </c>
      <c r="G423" s="69">
        <v>0</v>
      </c>
      <c r="H423" s="69">
        <v>0</v>
      </c>
      <c r="I423" s="69">
        <v>10.68</v>
      </c>
      <c r="J423" s="69">
        <v>5.2</v>
      </c>
      <c r="K423" s="69">
        <v>4.71</v>
      </c>
      <c r="L423" s="69">
        <v>3.8</v>
      </c>
      <c r="M423" s="69">
        <v>5.03</v>
      </c>
      <c r="N423" s="69">
        <v>4.4000000000000004</v>
      </c>
      <c r="O423" s="69">
        <v>3.85</v>
      </c>
      <c r="P423" s="69">
        <v>6.44</v>
      </c>
      <c r="Q423" s="69">
        <v>6.44</v>
      </c>
      <c r="R423" s="69">
        <v>7.85</v>
      </c>
      <c r="S423" s="69">
        <v>7.85</v>
      </c>
      <c r="T423" s="69">
        <v>9.27</v>
      </c>
      <c r="U423" s="69">
        <v>11.8</v>
      </c>
      <c r="V423" s="67">
        <v>13.8</v>
      </c>
      <c r="W423" s="69" t="str">
        <f t="shared" si="231"/>
        <v/>
      </c>
      <c r="X423" s="69" t="str">
        <f t="shared" si="231"/>
        <v/>
      </c>
      <c r="Y423" s="69" t="str">
        <f t="shared" si="231"/>
        <v/>
      </c>
      <c r="Z423" s="69" t="str">
        <f t="shared" si="231"/>
        <v/>
      </c>
      <c r="AA423" s="69">
        <f t="shared" si="231"/>
        <v>10.68</v>
      </c>
      <c r="AB423" s="69">
        <f t="shared" si="231"/>
        <v>5.2</v>
      </c>
      <c r="AC423" s="69">
        <f t="shared" si="231"/>
        <v>4.71</v>
      </c>
      <c r="AD423" s="69">
        <f t="shared" si="231"/>
        <v>3.8</v>
      </c>
      <c r="AE423" s="69">
        <f t="shared" si="231"/>
        <v>5.03</v>
      </c>
      <c r="AF423" s="69">
        <f t="shared" si="231"/>
        <v>4.4000000000000004</v>
      </c>
      <c r="AG423" s="69">
        <f t="shared" si="231"/>
        <v>3.85</v>
      </c>
      <c r="AH423" s="69">
        <f t="shared" si="231"/>
        <v>6.44</v>
      </c>
      <c r="AI423" s="69">
        <f t="shared" si="231"/>
        <v>6.44</v>
      </c>
      <c r="AJ423" s="69">
        <f t="shared" si="231"/>
        <v>7.85</v>
      </c>
      <c r="AK423" s="69">
        <f t="shared" si="231"/>
        <v>7.85</v>
      </c>
      <c r="AL423" s="69">
        <f t="shared" si="191"/>
        <v>9.27</v>
      </c>
      <c r="AM423" s="69">
        <f t="shared" si="191"/>
        <v>11.8</v>
      </c>
      <c r="AN423" s="67">
        <f t="shared" si="191"/>
        <v>13.8</v>
      </c>
      <c r="AO423" s="69">
        <f t="shared" si="193"/>
        <v>0</v>
      </c>
      <c r="AP423" s="69">
        <f t="shared" si="194"/>
        <v>0</v>
      </c>
      <c r="AQ423" s="69">
        <f t="shared" si="195"/>
        <v>0</v>
      </c>
      <c r="AR423" s="69">
        <f t="shared" si="196"/>
        <v>0</v>
      </c>
      <c r="AS423" s="69">
        <f t="shared" si="197"/>
        <v>0</v>
      </c>
      <c r="AT423" s="69">
        <f t="shared" si="198"/>
        <v>0</v>
      </c>
      <c r="AU423" s="69">
        <f t="shared" si="199"/>
        <v>0</v>
      </c>
      <c r="AV423" s="69">
        <f t="shared" si="200"/>
        <v>0</v>
      </c>
      <c r="AW423" s="69">
        <f t="shared" si="201"/>
        <v>0</v>
      </c>
      <c r="AX423" s="69">
        <f t="shared" si="202"/>
        <v>0</v>
      </c>
      <c r="AY423" s="69">
        <f t="shared" si="203"/>
        <v>0</v>
      </c>
      <c r="AZ423" s="69">
        <f t="shared" si="204"/>
        <v>0</v>
      </c>
      <c r="BA423" s="69">
        <f t="shared" si="205"/>
        <v>0</v>
      </c>
      <c r="BB423" s="69">
        <f t="shared" si="206"/>
        <v>0</v>
      </c>
      <c r="BC423" s="69">
        <f t="shared" si="207"/>
        <v>0</v>
      </c>
      <c r="BD423" s="69">
        <f t="shared" si="208"/>
        <v>0</v>
      </c>
      <c r="BE423" s="69">
        <f t="shared" si="209"/>
        <v>0</v>
      </c>
      <c r="BF423" s="67">
        <f t="shared" si="210"/>
        <v>0</v>
      </c>
      <c r="BG423" s="69">
        <f t="shared" si="211"/>
        <v>1000</v>
      </c>
      <c r="BH423" s="67">
        <f t="shared" si="212"/>
        <v>0</v>
      </c>
      <c r="BI423" s="79">
        <f t="shared" si="213"/>
        <v>0</v>
      </c>
      <c r="BJ423" s="69">
        <f t="shared" si="214"/>
        <v>0</v>
      </c>
      <c r="BK423" s="69">
        <f t="shared" si="215"/>
        <v>0</v>
      </c>
      <c r="BL423" s="69">
        <f t="shared" si="216"/>
        <v>0</v>
      </c>
      <c r="BM423" s="69">
        <f t="shared" si="217"/>
        <v>0</v>
      </c>
      <c r="BN423" s="69">
        <f t="shared" si="218"/>
        <v>0</v>
      </c>
      <c r="BO423" s="69">
        <f t="shared" si="219"/>
        <v>0</v>
      </c>
      <c r="BP423" s="69">
        <f t="shared" si="220"/>
        <v>0</v>
      </c>
      <c r="BQ423" s="69">
        <f t="shared" si="221"/>
        <v>0</v>
      </c>
      <c r="BR423" s="69">
        <f t="shared" si="222"/>
        <v>0</v>
      </c>
      <c r="BS423" s="69">
        <f t="shared" si="223"/>
        <v>0</v>
      </c>
      <c r="BT423" s="69">
        <f t="shared" si="224"/>
        <v>0</v>
      </c>
      <c r="BU423" s="69">
        <f t="shared" si="225"/>
        <v>0</v>
      </c>
      <c r="BV423" s="69">
        <f t="shared" si="226"/>
        <v>0</v>
      </c>
      <c r="BW423" s="69">
        <f t="shared" si="227"/>
        <v>0</v>
      </c>
      <c r="BX423" s="69">
        <f t="shared" si="228"/>
        <v>0</v>
      </c>
      <c r="BY423" s="69">
        <f t="shared" si="229"/>
        <v>0</v>
      </c>
      <c r="BZ423" s="67">
        <f t="shared" si="230"/>
        <v>0</v>
      </c>
    </row>
    <row r="424" spans="3:78" x14ac:dyDescent="0.25">
      <c r="C424" s="261"/>
      <c r="D424" s="78">
        <v>1.2727272727272727</v>
      </c>
      <c r="E424" s="69">
        <v>0</v>
      </c>
      <c r="F424" s="69">
        <v>0</v>
      </c>
      <c r="G424" s="69">
        <v>0</v>
      </c>
      <c r="H424" s="69">
        <v>0</v>
      </c>
      <c r="I424" s="69">
        <v>10.68</v>
      </c>
      <c r="J424" s="69">
        <v>5.2</v>
      </c>
      <c r="K424" s="69">
        <v>5.2</v>
      </c>
      <c r="L424" s="69">
        <v>3.8</v>
      </c>
      <c r="M424" s="69">
        <v>3.54</v>
      </c>
      <c r="N424" s="69">
        <v>4.4000000000000004</v>
      </c>
      <c r="O424" s="69">
        <v>3.85</v>
      </c>
      <c r="P424" s="69">
        <v>6.44</v>
      </c>
      <c r="Q424" s="69">
        <v>6.44</v>
      </c>
      <c r="R424" s="69">
        <v>7.85</v>
      </c>
      <c r="S424" s="69">
        <v>7.85</v>
      </c>
      <c r="T424" s="69">
        <v>9.27</v>
      </c>
      <c r="U424" s="69">
        <v>11.8</v>
      </c>
      <c r="V424" s="67">
        <v>14.1</v>
      </c>
      <c r="W424" s="69" t="str">
        <f t="shared" si="231"/>
        <v/>
      </c>
      <c r="X424" s="69" t="str">
        <f t="shared" si="231"/>
        <v/>
      </c>
      <c r="Y424" s="69" t="str">
        <f t="shared" si="231"/>
        <v/>
      </c>
      <c r="Z424" s="69" t="str">
        <f t="shared" si="231"/>
        <v/>
      </c>
      <c r="AA424" s="69">
        <f t="shared" si="231"/>
        <v>10.68</v>
      </c>
      <c r="AB424" s="69">
        <f t="shared" si="231"/>
        <v>5.2</v>
      </c>
      <c r="AC424" s="69">
        <f t="shared" si="231"/>
        <v>5.2</v>
      </c>
      <c r="AD424" s="69">
        <f t="shared" si="231"/>
        <v>3.8</v>
      </c>
      <c r="AE424" s="69">
        <f t="shared" si="231"/>
        <v>3.54</v>
      </c>
      <c r="AF424" s="69">
        <f t="shared" si="231"/>
        <v>4.4000000000000004</v>
      </c>
      <c r="AG424" s="69">
        <f t="shared" si="231"/>
        <v>3.85</v>
      </c>
      <c r="AH424" s="69">
        <f t="shared" si="231"/>
        <v>6.44</v>
      </c>
      <c r="AI424" s="69">
        <f t="shared" si="231"/>
        <v>6.44</v>
      </c>
      <c r="AJ424" s="69">
        <f t="shared" si="231"/>
        <v>7.85</v>
      </c>
      <c r="AK424" s="69">
        <f t="shared" si="231"/>
        <v>7.85</v>
      </c>
      <c r="AL424" s="69">
        <f t="shared" si="191"/>
        <v>9.27</v>
      </c>
      <c r="AM424" s="69">
        <f t="shared" si="191"/>
        <v>11.8</v>
      </c>
      <c r="AN424" s="67">
        <f t="shared" si="191"/>
        <v>14.1</v>
      </c>
      <c r="AO424" s="69">
        <f t="shared" si="193"/>
        <v>0</v>
      </c>
      <c r="AP424" s="69">
        <f t="shared" si="194"/>
        <v>0</v>
      </c>
      <c r="AQ424" s="69">
        <f t="shared" si="195"/>
        <v>0</v>
      </c>
      <c r="AR424" s="69">
        <f t="shared" si="196"/>
        <v>0</v>
      </c>
      <c r="AS424" s="69">
        <f t="shared" si="197"/>
        <v>0</v>
      </c>
      <c r="AT424" s="69">
        <f t="shared" si="198"/>
        <v>0</v>
      </c>
      <c r="AU424" s="69">
        <f t="shared" si="199"/>
        <v>0</v>
      </c>
      <c r="AV424" s="69">
        <f t="shared" si="200"/>
        <v>0</v>
      </c>
      <c r="AW424" s="69">
        <f t="shared" si="201"/>
        <v>0</v>
      </c>
      <c r="AX424" s="69">
        <f t="shared" si="202"/>
        <v>0</v>
      </c>
      <c r="AY424" s="69">
        <f t="shared" si="203"/>
        <v>0</v>
      </c>
      <c r="AZ424" s="69">
        <f t="shared" si="204"/>
        <v>0</v>
      </c>
      <c r="BA424" s="69">
        <f t="shared" si="205"/>
        <v>0</v>
      </c>
      <c r="BB424" s="69">
        <f t="shared" si="206"/>
        <v>0</v>
      </c>
      <c r="BC424" s="69">
        <f t="shared" si="207"/>
        <v>0</v>
      </c>
      <c r="BD424" s="69">
        <f t="shared" si="208"/>
        <v>0</v>
      </c>
      <c r="BE424" s="69">
        <f t="shared" si="209"/>
        <v>0</v>
      </c>
      <c r="BF424" s="67">
        <f t="shared" si="210"/>
        <v>0</v>
      </c>
      <c r="BG424" s="69">
        <f t="shared" si="211"/>
        <v>1000</v>
      </c>
      <c r="BH424" s="67">
        <f t="shared" si="212"/>
        <v>0</v>
      </c>
      <c r="BI424" s="79">
        <f t="shared" si="213"/>
        <v>0</v>
      </c>
      <c r="BJ424" s="69">
        <f t="shared" si="214"/>
        <v>0</v>
      </c>
      <c r="BK424" s="69">
        <f t="shared" si="215"/>
        <v>0</v>
      </c>
      <c r="BL424" s="69">
        <f t="shared" si="216"/>
        <v>0</v>
      </c>
      <c r="BM424" s="69">
        <f t="shared" si="217"/>
        <v>0</v>
      </c>
      <c r="BN424" s="69">
        <f t="shared" si="218"/>
        <v>0</v>
      </c>
      <c r="BO424" s="69">
        <f t="shared" si="219"/>
        <v>0</v>
      </c>
      <c r="BP424" s="69">
        <f t="shared" si="220"/>
        <v>0</v>
      </c>
      <c r="BQ424" s="69">
        <f t="shared" si="221"/>
        <v>0</v>
      </c>
      <c r="BR424" s="69">
        <f t="shared" si="222"/>
        <v>0</v>
      </c>
      <c r="BS424" s="69">
        <f t="shared" si="223"/>
        <v>0</v>
      </c>
      <c r="BT424" s="69">
        <f t="shared" si="224"/>
        <v>0</v>
      </c>
      <c r="BU424" s="69">
        <f t="shared" si="225"/>
        <v>0</v>
      </c>
      <c r="BV424" s="69">
        <f t="shared" si="226"/>
        <v>0</v>
      </c>
      <c r="BW424" s="69">
        <f t="shared" si="227"/>
        <v>0</v>
      </c>
      <c r="BX424" s="69">
        <f t="shared" si="228"/>
        <v>0</v>
      </c>
      <c r="BY424" s="69">
        <f t="shared" si="229"/>
        <v>0</v>
      </c>
      <c r="BZ424" s="67">
        <f t="shared" si="230"/>
        <v>0</v>
      </c>
    </row>
    <row r="425" spans="3:78" x14ac:dyDescent="0.25">
      <c r="C425" s="261"/>
      <c r="D425" s="78">
        <v>1.2857142857142858</v>
      </c>
      <c r="E425" s="69">
        <v>0</v>
      </c>
      <c r="F425" s="69">
        <v>0</v>
      </c>
      <c r="G425" s="69">
        <v>0</v>
      </c>
      <c r="H425" s="69">
        <v>0</v>
      </c>
      <c r="I425" s="69">
        <v>10.68</v>
      </c>
      <c r="J425" s="69">
        <v>5.2</v>
      </c>
      <c r="K425" s="69">
        <v>5.2</v>
      </c>
      <c r="L425" s="69">
        <v>3.8</v>
      </c>
      <c r="M425" s="69">
        <v>3.54</v>
      </c>
      <c r="N425" s="69">
        <v>4.4000000000000004</v>
      </c>
      <c r="O425" s="69">
        <v>3.85</v>
      </c>
      <c r="P425" s="69">
        <v>6.44</v>
      </c>
      <c r="Q425" s="69">
        <v>6.44</v>
      </c>
      <c r="R425" s="69">
        <v>7.85</v>
      </c>
      <c r="S425" s="69">
        <v>7.85</v>
      </c>
      <c r="T425" s="69">
        <v>9.27</v>
      </c>
      <c r="U425" s="69">
        <v>11.8</v>
      </c>
      <c r="V425" s="67">
        <v>16</v>
      </c>
      <c r="W425" s="69" t="str">
        <f t="shared" si="231"/>
        <v/>
      </c>
      <c r="X425" s="69" t="str">
        <f t="shared" si="231"/>
        <v/>
      </c>
      <c r="Y425" s="69" t="str">
        <f t="shared" si="231"/>
        <v/>
      </c>
      <c r="Z425" s="69" t="str">
        <f t="shared" si="231"/>
        <v/>
      </c>
      <c r="AA425" s="69">
        <f t="shared" si="231"/>
        <v>10.68</v>
      </c>
      <c r="AB425" s="69">
        <f t="shared" si="231"/>
        <v>5.2</v>
      </c>
      <c r="AC425" s="69">
        <f t="shared" si="231"/>
        <v>5.2</v>
      </c>
      <c r="AD425" s="69">
        <f t="shared" si="231"/>
        <v>3.8</v>
      </c>
      <c r="AE425" s="69">
        <f t="shared" si="231"/>
        <v>3.54</v>
      </c>
      <c r="AF425" s="69">
        <f t="shared" si="231"/>
        <v>4.4000000000000004</v>
      </c>
      <c r="AG425" s="69">
        <f t="shared" si="231"/>
        <v>3.85</v>
      </c>
      <c r="AH425" s="69">
        <f t="shared" si="231"/>
        <v>6.44</v>
      </c>
      <c r="AI425" s="69">
        <f t="shared" si="231"/>
        <v>6.44</v>
      </c>
      <c r="AJ425" s="69">
        <f t="shared" si="231"/>
        <v>7.85</v>
      </c>
      <c r="AK425" s="69">
        <f t="shared" si="231"/>
        <v>7.85</v>
      </c>
      <c r="AL425" s="69">
        <f t="shared" si="191"/>
        <v>9.27</v>
      </c>
      <c r="AM425" s="69">
        <f t="shared" si="191"/>
        <v>11.8</v>
      </c>
      <c r="AN425" s="67">
        <f t="shared" si="191"/>
        <v>16</v>
      </c>
      <c r="AO425" s="69">
        <f t="shared" si="193"/>
        <v>0</v>
      </c>
      <c r="AP425" s="69">
        <f t="shared" si="194"/>
        <v>0</v>
      </c>
      <c r="AQ425" s="69">
        <f t="shared" si="195"/>
        <v>0</v>
      </c>
      <c r="AR425" s="69">
        <f t="shared" si="196"/>
        <v>0</v>
      </c>
      <c r="AS425" s="69">
        <f t="shared" si="197"/>
        <v>0</v>
      </c>
      <c r="AT425" s="69">
        <f t="shared" si="198"/>
        <v>0</v>
      </c>
      <c r="AU425" s="69">
        <f t="shared" si="199"/>
        <v>0</v>
      </c>
      <c r="AV425" s="69">
        <f t="shared" si="200"/>
        <v>0</v>
      </c>
      <c r="AW425" s="69">
        <f t="shared" si="201"/>
        <v>0</v>
      </c>
      <c r="AX425" s="69">
        <f t="shared" si="202"/>
        <v>0</v>
      </c>
      <c r="AY425" s="69">
        <f t="shared" si="203"/>
        <v>0</v>
      </c>
      <c r="AZ425" s="69">
        <f t="shared" si="204"/>
        <v>0</v>
      </c>
      <c r="BA425" s="69">
        <f t="shared" si="205"/>
        <v>0</v>
      </c>
      <c r="BB425" s="69">
        <f t="shared" si="206"/>
        <v>0</v>
      </c>
      <c r="BC425" s="69">
        <f t="shared" si="207"/>
        <v>0</v>
      </c>
      <c r="BD425" s="69">
        <f t="shared" si="208"/>
        <v>0</v>
      </c>
      <c r="BE425" s="69">
        <f t="shared" si="209"/>
        <v>0</v>
      </c>
      <c r="BF425" s="67">
        <f t="shared" si="210"/>
        <v>0</v>
      </c>
      <c r="BG425" s="69">
        <f t="shared" si="211"/>
        <v>1000</v>
      </c>
      <c r="BH425" s="67">
        <f t="shared" si="212"/>
        <v>0</v>
      </c>
      <c r="BI425" s="79">
        <f t="shared" si="213"/>
        <v>0</v>
      </c>
      <c r="BJ425" s="69">
        <f t="shared" si="214"/>
        <v>0</v>
      </c>
      <c r="BK425" s="69">
        <f t="shared" si="215"/>
        <v>0</v>
      </c>
      <c r="BL425" s="69">
        <f t="shared" si="216"/>
        <v>0</v>
      </c>
      <c r="BM425" s="69">
        <f t="shared" si="217"/>
        <v>0</v>
      </c>
      <c r="BN425" s="69">
        <f t="shared" si="218"/>
        <v>0</v>
      </c>
      <c r="BO425" s="69">
        <f t="shared" si="219"/>
        <v>0</v>
      </c>
      <c r="BP425" s="69">
        <f t="shared" si="220"/>
        <v>0</v>
      </c>
      <c r="BQ425" s="69">
        <f t="shared" si="221"/>
        <v>0</v>
      </c>
      <c r="BR425" s="69">
        <f t="shared" si="222"/>
        <v>0</v>
      </c>
      <c r="BS425" s="69">
        <f t="shared" si="223"/>
        <v>0</v>
      </c>
      <c r="BT425" s="69">
        <f t="shared" si="224"/>
        <v>0</v>
      </c>
      <c r="BU425" s="69">
        <f t="shared" si="225"/>
        <v>0</v>
      </c>
      <c r="BV425" s="69">
        <f t="shared" si="226"/>
        <v>0</v>
      </c>
      <c r="BW425" s="69">
        <f t="shared" si="227"/>
        <v>0</v>
      </c>
      <c r="BX425" s="69">
        <f t="shared" si="228"/>
        <v>0</v>
      </c>
      <c r="BY425" s="69">
        <f t="shared" si="229"/>
        <v>0</v>
      </c>
      <c r="BZ425" s="67">
        <f t="shared" si="230"/>
        <v>0</v>
      </c>
    </row>
    <row r="426" spans="3:78" x14ac:dyDescent="0.25">
      <c r="C426" s="261"/>
      <c r="D426" s="78">
        <v>1.3125</v>
      </c>
      <c r="E426" s="69">
        <v>0</v>
      </c>
      <c r="F426" s="69">
        <v>0</v>
      </c>
      <c r="G426" s="69">
        <v>0</v>
      </c>
      <c r="H426" s="69">
        <v>0</v>
      </c>
      <c r="I426" s="69">
        <v>10.68</v>
      </c>
      <c r="J426" s="69">
        <v>5.2</v>
      </c>
      <c r="K426" s="69">
        <v>5.2</v>
      </c>
      <c r="L426" s="69">
        <v>3.8</v>
      </c>
      <c r="M426" s="69">
        <v>3.54</v>
      </c>
      <c r="N426" s="69">
        <v>4.4000000000000004</v>
      </c>
      <c r="O426" s="69">
        <v>3.85</v>
      </c>
      <c r="P426" s="69">
        <v>6.44</v>
      </c>
      <c r="Q426" s="69">
        <v>6.44</v>
      </c>
      <c r="R426" s="69">
        <v>7.85</v>
      </c>
      <c r="S426" s="69">
        <v>7.85</v>
      </c>
      <c r="T426" s="69">
        <v>9.58</v>
      </c>
      <c r="U426" s="69">
        <v>11.8</v>
      </c>
      <c r="V426" s="67">
        <v>16</v>
      </c>
      <c r="W426" s="69" t="str">
        <f t="shared" si="231"/>
        <v/>
      </c>
      <c r="X426" s="69" t="str">
        <f t="shared" si="231"/>
        <v/>
      </c>
      <c r="Y426" s="69" t="str">
        <f t="shared" si="231"/>
        <v/>
      </c>
      <c r="Z426" s="69" t="str">
        <f t="shared" si="231"/>
        <v/>
      </c>
      <c r="AA426" s="69">
        <f t="shared" si="231"/>
        <v>10.68</v>
      </c>
      <c r="AB426" s="69">
        <f t="shared" si="231"/>
        <v>5.2</v>
      </c>
      <c r="AC426" s="69">
        <f t="shared" si="231"/>
        <v>5.2</v>
      </c>
      <c r="AD426" s="69">
        <f t="shared" si="231"/>
        <v>3.8</v>
      </c>
      <c r="AE426" s="69">
        <f t="shared" si="231"/>
        <v>3.54</v>
      </c>
      <c r="AF426" s="69">
        <f t="shared" si="231"/>
        <v>4.4000000000000004</v>
      </c>
      <c r="AG426" s="69">
        <f t="shared" si="231"/>
        <v>3.85</v>
      </c>
      <c r="AH426" s="69">
        <f t="shared" si="231"/>
        <v>6.44</v>
      </c>
      <c r="AI426" s="69">
        <f t="shared" si="231"/>
        <v>6.44</v>
      </c>
      <c r="AJ426" s="69">
        <f t="shared" si="231"/>
        <v>7.85</v>
      </c>
      <c r="AK426" s="69">
        <f t="shared" si="231"/>
        <v>7.85</v>
      </c>
      <c r="AL426" s="69">
        <f t="shared" si="191"/>
        <v>9.58</v>
      </c>
      <c r="AM426" s="69">
        <f t="shared" si="191"/>
        <v>11.8</v>
      </c>
      <c r="AN426" s="67">
        <f t="shared" si="191"/>
        <v>16</v>
      </c>
      <c r="AO426" s="69">
        <f t="shared" si="193"/>
        <v>0</v>
      </c>
      <c r="AP426" s="69">
        <f t="shared" si="194"/>
        <v>0</v>
      </c>
      <c r="AQ426" s="69">
        <f t="shared" si="195"/>
        <v>0</v>
      </c>
      <c r="AR426" s="69">
        <f t="shared" si="196"/>
        <v>0</v>
      </c>
      <c r="AS426" s="69">
        <f t="shared" si="197"/>
        <v>0</v>
      </c>
      <c r="AT426" s="69">
        <f t="shared" si="198"/>
        <v>0</v>
      </c>
      <c r="AU426" s="69">
        <f t="shared" si="199"/>
        <v>0</v>
      </c>
      <c r="AV426" s="69">
        <f t="shared" si="200"/>
        <v>0</v>
      </c>
      <c r="AW426" s="69">
        <f t="shared" si="201"/>
        <v>0</v>
      </c>
      <c r="AX426" s="69">
        <f t="shared" si="202"/>
        <v>0</v>
      </c>
      <c r="AY426" s="69">
        <f t="shared" si="203"/>
        <v>0</v>
      </c>
      <c r="AZ426" s="69">
        <f t="shared" si="204"/>
        <v>0</v>
      </c>
      <c r="BA426" s="69">
        <f t="shared" si="205"/>
        <v>0</v>
      </c>
      <c r="BB426" s="69">
        <f t="shared" si="206"/>
        <v>0</v>
      </c>
      <c r="BC426" s="69">
        <f t="shared" si="207"/>
        <v>0</v>
      </c>
      <c r="BD426" s="69">
        <f t="shared" si="208"/>
        <v>0</v>
      </c>
      <c r="BE426" s="69">
        <f t="shared" si="209"/>
        <v>0</v>
      </c>
      <c r="BF426" s="67">
        <f t="shared" si="210"/>
        <v>0</v>
      </c>
      <c r="BG426" s="69">
        <f t="shared" si="211"/>
        <v>1000</v>
      </c>
      <c r="BH426" s="67">
        <f t="shared" si="212"/>
        <v>0</v>
      </c>
      <c r="BI426" s="79">
        <f t="shared" si="213"/>
        <v>0</v>
      </c>
      <c r="BJ426" s="69">
        <f t="shared" si="214"/>
        <v>0</v>
      </c>
      <c r="BK426" s="69">
        <f t="shared" si="215"/>
        <v>0</v>
      </c>
      <c r="BL426" s="69">
        <f t="shared" si="216"/>
        <v>0</v>
      </c>
      <c r="BM426" s="69">
        <f t="shared" si="217"/>
        <v>0</v>
      </c>
      <c r="BN426" s="69">
        <f t="shared" si="218"/>
        <v>0</v>
      </c>
      <c r="BO426" s="69">
        <f t="shared" si="219"/>
        <v>0</v>
      </c>
      <c r="BP426" s="69">
        <f t="shared" si="220"/>
        <v>0</v>
      </c>
      <c r="BQ426" s="69">
        <f t="shared" si="221"/>
        <v>0</v>
      </c>
      <c r="BR426" s="69">
        <f t="shared" si="222"/>
        <v>0</v>
      </c>
      <c r="BS426" s="69">
        <f t="shared" si="223"/>
        <v>0</v>
      </c>
      <c r="BT426" s="69">
        <f t="shared" si="224"/>
        <v>0</v>
      </c>
      <c r="BU426" s="69">
        <f t="shared" si="225"/>
        <v>0</v>
      </c>
      <c r="BV426" s="69">
        <f t="shared" si="226"/>
        <v>0</v>
      </c>
      <c r="BW426" s="69">
        <f t="shared" si="227"/>
        <v>0</v>
      </c>
      <c r="BX426" s="69">
        <f t="shared" si="228"/>
        <v>0</v>
      </c>
      <c r="BY426" s="69">
        <f t="shared" si="229"/>
        <v>0</v>
      </c>
      <c r="BZ426" s="67">
        <f t="shared" si="230"/>
        <v>0</v>
      </c>
    </row>
    <row r="427" spans="3:78" x14ac:dyDescent="0.25">
      <c r="C427" s="261"/>
      <c r="D427" s="78">
        <v>1.3333333333333333</v>
      </c>
      <c r="E427" s="69">
        <v>0</v>
      </c>
      <c r="F427" s="69">
        <v>0</v>
      </c>
      <c r="G427" s="69">
        <v>0</v>
      </c>
      <c r="H427" s="69">
        <v>0</v>
      </c>
      <c r="I427" s="69">
        <v>10.68</v>
      </c>
      <c r="J427" s="69">
        <v>5.2</v>
      </c>
      <c r="K427" s="69">
        <v>5.2</v>
      </c>
      <c r="L427" s="69">
        <v>4.4000000000000004</v>
      </c>
      <c r="M427" s="69">
        <v>3.54</v>
      </c>
      <c r="N427" s="69">
        <v>4.4000000000000004</v>
      </c>
      <c r="O427" s="69">
        <v>3.85</v>
      </c>
      <c r="P427" s="69">
        <v>6.44</v>
      </c>
      <c r="Q427" s="69">
        <v>6.44</v>
      </c>
      <c r="R427" s="69">
        <v>7.85</v>
      </c>
      <c r="S427" s="69">
        <v>7.85</v>
      </c>
      <c r="T427" s="69">
        <v>9.58</v>
      </c>
      <c r="U427" s="69">
        <v>13</v>
      </c>
      <c r="V427" s="67">
        <v>16</v>
      </c>
      <c r="W427" s="69" t="str">
        <f t="shared" si="231"/>
        <v/>
      </c>
      <c r="X427" s="69" t="str">
        <f t="shared" si="231"/>
        <v/>
      </c>
      <c r="Y427" s="69" t="str">
        <f t="shared" si="231"/>
        <v/>
      </c>
      <c r="Z427" s="69" t="str">
        <f t="shared" si="231"/>
        <v/>
      </c>
      <c r="AA427" s="69">
        <f t="shared" si="231"/>
        <v>10.68</v>
      </c>
      <c r="AB427" s="69">
        <f t="shared" si="231"/>
        <v>5.2</v>
      </c>
      <c r="AC427" s="69">
        <f t="shared" si="231"/>
        <v>5.2</v>
      </c>
      <c r="AD427" s="69">
        <f t="shared" si="231"/>
        <v>4.4000000000000004</v>
      </c>
      <c r="AE427" s="69">
        <f t="shared" si="231"/>
        <v>3.54</v>
      </c>
      <c r="AF427" s="69">
        <f t="shared" si="231"/>
        <v>4.4000000000000004</v>
      </c>
      <c r="AG427" s="69">
        <f t="shared" si="231"/>
        <v>3.85</v>
      </c>
      <c r="AH427" s="69">
        <f t="shared" si="231"/>
        <v>6.44</v>
      </c>
      <c r="AI427" s="69">
        <f t="shared" si="231"/>
        <v>6.44</v>
      </c>
      <c r="AJ427" s="69">
        <f t="shared" si="231"/>
        <v>7.85</v>
      </c>
      <c r="AK427" s="69">
        <f t="shared" si="231"/>
        <v>7.85</v>
      </c>
      <c r="AL427" s="69">
        <f t="shared" si="191"/>
        <v>9.58</v>
      </c>
      <c r="AM427" s="69">
        <f t="shared" si="191"/>
        <v>13</v>
      </c>
      <c r="AN427" s="67">
        <f t="shared" si="191"/>
        <v>16</v>
      </c>
      <c r="AO427" s="69">
        <f t="shared" si="193"/>
        <v>0</v>
      </c>
      <c r="AP427" s="69">
        <f t="shared" si="194"/>
        <v>0</v>
      </c>
      <c r="AQ427" s="69">
        <f t="shared" si="195"/>
        <v>0</v>
      </c>
      <c r="AR427" s="69">
        <f t="shared" si="196"/>
        <v>0</v>
      </c>
      <c r="AS427" s="69">
        <f t="shared" si="197"/>
        <v>0</v>
      </c>
      <c r="AT427" s="69">
        <f t="shared" si="198"/>
        <v>0</v>
      </c>
      <c r="AU427" s="69">
        <f t="shared" si="199"/>
        <v>0</v>
      </c>
      <c r="AV427" s="69">
        <f t="shared" si="200"/>
        <v>0</v>
      </c>
      <c r="AW427" s="69">
        <f t="shared" si="201"/>
        <v>0</v>
      </c>
      <c r="AX427" s="69">
        <f t="shared" si="202"/>
        <v>0</v>
      </c>
      <c r="AY427" s="69">
        <f t="shared" si="203"/>
        <v>0</v>
      </c>
      <c r="AZ427" s="69">
        <f t="shared" si="204"/>
        <v>0</v>
      </c>
      <c r="BA427" s="69">
        <f t="shared" si="205"/>
        <v>0</v>
      </c>
      <c r="BB427" s="69">
        <f t="shared" si="206"/>
        <v>0</v>
      </c>
      <c r="BC427" s="69">
        <f t="shared" si="207"/>
        <v>0</v>
      </c>
      <c r="BD427" s="69">
        <f t="shared" si="208"/>
        <v>0</v>
      </c>
      <c r="BE427" s="69">
        <f t="shared" si="209"/>
        <v>0</v>
      </c>
      <c r="BF427" s="67">
        <f t="shared" si="210"/>
        <v>0</v>
      </c>
      <c r="BG427" s="69">
        <f t="shared" si="211"/>
        <v>1000</v>
      </c>
      <c r="BH427" s="67">
        <f t="shared" si="212"/>
        <v>0</v>
      </c>
      <c r="BI427" s="79">
        <f t="shared" si="213"/>
        <v>0</v>
      </c>
      <c r="BJ427" s="69">
        <f t="shared" si="214"/>
        <v>0</v>
      </c>
      <c r="BK427" s="69">
        <f t="shared" si="215"/>
        <v>0</v>
      </c>
      <c r="BL427" s="69">
        <f t="shared" si="216"/>
        <v>0</v>
      </c>
      <c r="BM427" s="69">
        <f t="shared" si="217"/>
        <v>0</v>
      </c>
      <c r="BN427" s="69">
        <f t="shared" si="218"/>
        <v>0</v>
      </c>
      <c r="BO427" s="69">
        <f t="shared" si="219"/>
        <v>0</v>
      </c>
      <c r="BP427" s="69">
        <f t="shared" si="220"/>
        <v>0</v>
      </c>
      <c r="BQ427" s="69">
        <f t="shared" si="221"/>
        <v>0</v>
      </c>
      <c r="BR427" s="69">
        <f t="shared" si="222"/>
        <v>0</v>
      </c>
      <c r="BS427" s="69">
        <f t="shared" si="223"/>
        <v>0</v>
      </c>
      <c r="BT427" s="69">
        <f t="shared" si="224"/>
        <v>0</v>
      </c>
      <c r="BU427" s="69">
        <f t="shared" si="225"/>
        <v>0</v>
      </c>
      <c r="BV427" s="69">
        <f t="shared" si="226"/>
        <v>0</v>
      </c>
      <c r="BW427" s="69">
        <f t="shared" si="227"/>
        <v>0</v>
      </c>
      <c r="BX427" s="69">
        <f t="shared" si="228"/>
        <v>0</v>
      </c>
      <c r="BY427" s="69">
        <f t="shared" si="229"/>
        <v>0</v>
      </c>
      <c r="BZ427" s="67">
        <f t="shared" si="230"/>
        <v>0</v>
      </c>
    </row>
    <row r="428" spans="3:78" x14ac:dyDescent="0.25">
      <c r="C428" s="261"/>
      <c r="D428" s="78">
        <v>1.3636363636363635</v>
      </c>
      <c r="E428" s="69">
        <v>0</v>
      </c>
      <c r="F428" s="69">
        <v>0</v>
      </c>
      <c r="G428" s="69">
        <v>0</v>
      </c>
      <c r="H428" s="69">
        <v>27.6</v>
      </c>
      <c r="I428" s="69">
        <v>10.68</v>
      </c>
      <c r="J428" s="69">
        <v>5.2</v>
      </c>
      <c r="K428" s="69">
        <v>3.8</v>
      </c>
      <c r="L428" s="69">
        <v>4.4000000000000004</v>
      </c>
      <c r="M428" s="69">
        <v>3.54</v>
      </c>
      <c r="N428" s="69">
        <v>3.85</v>
      </c>
      <c r="O428" s="69">
        <v>3.85</v>
      </c>
      <c r="P428" s="69">
        <v>6.44</v>
      </c>
      <c r="Q428" s="69">
        <v>6.44</v>
      </c>
      <c r="R428" s="69">
        <v>7.85</v>
      </c>
      <c r="S428" s="69">
        <v>7.85</v>
      </c>
      <c r="T428" s="69">
        <v>9.74</v>
      </c>
      <c r="U428" s="69">
        <v>13</v>
      </c>
      <c r="V428" s="67">
        <v>16</v>
      </c>
      <c r="W428" s="69" t="str">
        <f t="shared" si="231"/>
        <v/>
      </c>
      <c r="X428" s="69" t="str">
        <f t="shared" si="231"/>
        <v/>
      </c>
      <c r="Y428" s="69" t="str">
        <f t="shared" si="231"/>
        <v/>
      </c>
      <c r="Z428" s="69">
        <f t="shared" si="231"/>
        <v>27.6</v>
      </c>
      <c r="AA428" s="69">
        <f t="shared" si="231"/>
        <v>10.68</v>
      </c>
      <c r="AB428" s="69">
        <f t="shared" si="231"/>
        <v>5.2</v>
      </c>
      <c r="AC428" s="69">
        <f t="shared" si="231"/>
        <v>3.8</v>
      </c>
      <c r="AD428" s="69">
        <f t="shared" si="231"/>
        <v>4.4000000000000004</v>
      </c>
      <c r="AE428" s="69">
        <f t="shared" si="231"/>
        <v>3.54</v>
      </c>
      <c r="AF428" s="69">
        <f t="shared" si="231"/>
        <v>3.85</v>
      </c>
      <c r="AG428" s="69">
        <f t="shared" si="231"/>
        <v>3.85</v>
      </c>
      <c r="AH428" s="69">
        <f t="shared" si="231"/>
        <v>6.44</v>
      </c>
      <c r="AI428" s="69">
        <f t="shared" si="231"/>
        <v>6.44</v>
      </c>
      <c r="AJ428" s="69">
        <f t="shared" si="231"/>
        <v>7.85</v>
      </c>
      <c r="AK428" s="69">
        <f t="shared" si="231"/>
        <v>7.85</v>
      </c>
      <c r="AL428" s="69">
        <f t="shared" si="191"/>
        <v>9.74</v>
      </c>
      <c r="AM428" s="69">
        <f t="shared" si="191"/>
        <v>13</v>
      </c>
      <c r="AN428" s="67">
        <f t="shared" si="191"/>
        <v>16</v>
      </c>
      <c r="AO428" s="69">
        <f t="shared" si="193"/>
        <v>0</v>
      </c>
      <c r="AP428" s="69">
        <f t="shared" si="194"/>
        <v>0</v>
      </c>
      <c r="AQ428" s="69">
        <f t="shared" si="195"/>
        <v>0</v>
      </c>
      <c r="AR428" s="69">
        <f t="shared" si="196"/>
        <v>0</v>
      </c>
      <c r="AS428" s="69">
        <f t="shared" si="197"/>
        <v>0</v>
      </c>
      <c r="AT428" s="69">
        <f t="shared" si="198"/>
        <v>0</v>
      </c>
      <c r="AU428" s="69">
        <f t="shared" si="199"/>
        <v>0</v>
      </c>
      <c r="AV428" s="69">
        <f t="shared" si="200"/>
        <v>0</v>
      </c>
      <c r="AW428" s="69">
        <f t="shared" si="201"/>
        <v>0</v>
      </c>
      <c r="AX428" s="69">
        <f t="shared" si="202"/>
        <v>0</v>
      </c>
      <c r="AY428" s="69">
        <f t="shared" si="203"/>
        <v>0</v>
      </c>
      <c r="AZ428" s="69">
        <f t="shared" si="204"/>
        <v>0</v>
      </c>
      <c r="BA428" s="69">
        <f t="shared" si="205"/>
        <v>0</v>
      </c>
      <c r="BB428" s="69">
        <f t="shared" si="206"/>
        <v>0</v>
      </c>
      <c r="BC428" s="69">
        <f t="shared" si="207"/>
        <v>0</v>
      </c>
      <c r="BD428" s="69">
        <f t="shared" si="208"/>
        <v>0</v>
      </c>
      <c r="BE428" s="69">
        <f t="shared" si="209"/>
        <v>0</v>
      </c>
      <c r="BF428" s="67">
        <f t="shared" si="210"/>
        <v>0</v>
      </c>
      <c r="BG428" s="69">
        <f t="shared" si="211"/>
        <v>1000</v>
      </c>
      <c r="BH428" s="67">
        <f t="shared" si="212"/>
        <v>0</v>
      </c>
      <c r="BI428" s="79">
        <f t="shared" si="213"/>
        <v>0</v>
      </c>
      <c r="BJ428" s="69">
        <f t="shared" si="214"/>
        <v>0</v>
      </c>
      <c r="BK428" s="69">
        <f t="shared" si="215"/>
        <v>0</v>
      </c>
      <c r="BL428" s="69">
        <f t="shared" si="216"/>
        <v>0</v>
      </c>
      <c r="BM428" s="69">
        <f t="shared" si="217"/>
        <v>0</v>
      </c>
      <c r="BN428" s="69">
        <f t="shared" si="218"/>
        <v>0</v>
      </c>
      <c r="BO428" s="69">
        <f t="shared" si="219"/>
        <v>0</v>
      </c>
      <c r="BP428" s="69">
        <f t="shared" si="220"/>
        <v>0</v>
      </c>
      <c r="BQ428" s="69">
        <f t="shared" si="221"/>
        <v>0</v>
      </c>
      <c r="BR428" s="69">
        <f t="shared" si="222"/>
        <v>0</v>
      </c>
      <c r="BS428" s="69">
        <f t="shared" si="223"/>
        <v>0</v>
      </c>
      <c r="BT428" s="69">
        <f t="shared" si="224"/>
        <v>0</v>
      </c>
      <c r="BU428" s="69">
        <f t="shared" si="225"/>
        <v>0</v>
      </c>
      <c r="BV428" s="69">
        <f t="shared" si="226"/>
        <v>0</v>
      </c>
      <c r="BW428" s="69">
        <f t="shared" si="227"/>
        <v>0</v>
      </c>
      <c r="BX428" s="69">
        <f t="shared" si="228"/>
        <v>0</v>
      </c>
      <c r="BY428" s="69">
        <f t="shared" si="229"/>
        <v>0</v>
      </c>
      <c r="BZ428" s="67">
        <f t="shared" si="230"/>
        <v>0</v>
      </c>
    </row>
    <row r="429" spans="3:78" x14ac:dyDescent="0.25">
      <c r="C429" s="261"/>
      <c r="D429" s="78">
        <v>1.375</v>
      </c>
      <c r="E429" s="69">
        <v>0</v>
      </c>
      <c r="F429" s="69">
        <v>0</v>
      </c>
      <c r="G429" s="69">
        <v>0</v>
      </c>
      <c r="H429" s="69">
        <v>27.6</v>
      </c>
      <c r="I429" s="69">
        <v>10.68</v>
      </c>
      <c r="J429" s="69">
        <v>5.2</v>
      </c>
      <c r="K429" s="69">
        <v>3.8</v>
      </c>
      <c r="L429" s="69">
        <v>4.4000000000000004</v>
      </c>
      <c r="M429" s="69">
        <v>3.54</v>
      </c>
      <c r="N429" s="69">
        <v>3.85</v>
      </c>
      <c r="O429" s="69">
        <v>3.85</v>
      </c>
      <c r="P429" s="69">
        <v>6.44</v>
      </c>
      <c r="Q429" s="69">
        <v>6.44</v>
      </c>
      <c r="R429" s="69">
        <v>7.85</v>
      </c>
      <c r="S429" s="69">
        <v>7.85</v>
      </c>
      <c r="T429" s="69">
        <v>11.8</v>
      </c>
      <c r="U429" s="69">
        <v>13</v>
      </c>
      <c r="V429" s="67">
        <v>16</v>
      </c>
      <c r="W429" s="69" t="str">
        <f t="shared" si="231"/>
        <v/>
      </c>
      <c r="X429" s="69" t="str">
        <f t="shared" si="231"/>
        <v/>
      </c>
      <c r="Y429" s="69" t="str">
        <f t="shared" si="231"/>
        <v/>
      </c>
      <c r="Z429" s="69">
        <f t="shared" si="231"/>
        <v>27.6</v>
      </c>
      <c r="AA429" s="69">
        <f t="shared" si="231"/>
        <v>10.68</v>
      </c>
      <c r="AB429" s="69">
        <f t="shared" si="231"/>
        <v>5.2</v>
      </c>
      <c r="AC429" s="69">
        <f t="shared" si="231"/>
        <v>3.8</v>
      </c>
      <c r="AD429" s="69">
        <f t="shared" si="231"/>
        <v>4.4000000000000004</v>
      </c>
      <c r="AE429" s="69">
        <f t="shared" si="231"/>
        <v>3.54</v>
      </c>
      <c r="AF429" s="69">
        <f t="shared" si="231"/>
        <v>3.85</v>
      </c>
      <c r="AG429" s="69">
        <f t="shared" si="231"/>
        <v>3.85</v>
      </c>
      <c r="AH429" s="69">
        <f t="shared" si="231"/>
        <v>6.44</v>
      </c>
      <c r="AI429" s="69">
        <f t="shared" si="231"/>
        <v>6.44</v>
      </c>
      <c r="AJ429" s="69">
        <f t="shared" si="231"/>
        <v>7.85</v>
      </c>
      <c r="AK429" s="69">
        <f t="shared" si="231"/>
        <v>7.85</v>
      </c>
      <c r="AL429" s="69">
        <f t="shared" si="191"/>
        <v>11.8</v>
      </c>
      <c r="AM429" s="69">
        <f t="shared" si="191"/>
        <v>13</v>
      </c>
      <c r="AN429" s="67">
        <f t="shared" si="191"/>
        <v>16</v>
      </c>
      <c r="AO429" s="69">
        <f t="shared" si="193"/>
        <v>0</v>
      </c>
      <c r="AP429" s="69">
        <f t="shared" si="194"/>
        <v>0</v>
      </c>
      <c r="AQ429" s="69">
        <f t="shared" si="195"/>
        <v>0</v>
      </c>
      <c r="AR429" s="69">
        <f t="shared" si="196"/>
        <v>0</v>
      </c>
      <c r="AS429" s="69">
        <f t="shared" si="197"/>
        <v>0</v>
      </c>
      <c r="AT429" s="69">
        <f t="shared" si="198"/>
        <v>0</v>
      </c>
      <c r="AU429" s="69">
        <f t="shared" si="199"/>
        <v>0</v>
      </c>
      <c r="AV429" s="69">
        <f t="shared" si="200"/>
        <v>0</v>
      </c>
      <c r="AW429" s="69">
        <f t="shared" si="201"/>
        <v>0</v>
      </c>
      <c r="AX429" s="69">
        <f t="shared" si="202"/>
        <v>0</v>
      </c>
      <c r="AY429" s="69">
        <f t="shared" si="203"/>
        <v>0</v>
      </c>
      <c r="AZ429" s="69">
        <f t="shared" si="204"/>
        <v>0</v>
      </c>
      <c r="BA429" s="69">
        <f t="shared" si="205"/>
        <v>0</v>
      </c>
      <c r="BB429" s="69">
        <f t="shared" si="206"/>
        <v>0</v>
      </c>
      <c r="BC429" s="69">
        <f t="shared" si="207"/>
        <v>0</v>
      </c>
      <c r="BD429" s="69">
        <f t="shared" si="208"/>
        <v>0</v>
      </c>
      <c r="BE429" s="69">
        <f t="shared" si="209"/>
        <v>0</v>
      </c>
      <c r="BF429" s="67">
        <f t="shared" si="210"/>
        <v>0</v>
      </c>
      <c r="BG429" s="69">
        <f t="shared" si="211"/>
        <v>1000</v>
      </c>
      <c r="BH429" s="67">
        <f t="shared" si="212"/>
        <v>0</v>
      </c>
      <c r="BI429" s="79">
        <f t="shared" si="213"/>
        <v>0</v>
      </c>
      <c r="BJ429" s="69">
        <f t="shared" si="214"/>
        <v>0</v>
      </c>
      <c r="BK429" s="69">
        <f t="shared" si="215"/>
        <v>0</v>
      </c>
      <c r="BL429" s="69">
        <f t="shared" si="216"/>
        <v>0</v>
      </c>
      <c r="BM429" s="69">
        <f t="shared" si="217"/>
        <v>0</v>
      </c>
      <c r="BN429" s="69">
        <f t="shared" si="218"/>
        <v>0</v>
      </c>
      <c r="BO429" s="69">
        <f t="shared" si="219"/>
        <v>0</v>
      </c>
      <c r="BP429" s="69">
        <f t="shared" si="220"/>
        <v>0</v>
      </c>
      <c r="BQ429" s="69">
        <f t="shared" si="221"/>
        <v>0</v>
      </c>
      <c r="BR429" s="69">
        <f t="shared" si="222"/>
        <v>0</v>
      </c>
      <c r="BS429" s="69">
        <f t="shared" si="223"/>
        <v>0</v>
      </c>
      <c r="BT429" s="69">
        <f t="shared" si="224"/>
        <v>0</v>
      </c>
      <c r="BU429" s="69">
        <f t="shared" si="225"/>
        <v>0</v>
      </c>
      <c r="BV429" s="69">
        <f t="shared" si="226"/>
        <v>0</v>
      </c>
      <c r="BW429" s="69">
        <f t="shared" si="227"/>
        <v>0</v>
      </c>
      <c r="BX429" s="69">
        <f t="shared" si="228"/>
        <v>0</v>
      </c>
      <c r="BY429" s="69">
        <f t="shared" si="229"/>
        <v>0</v>
      </c>
      <c r="BZ429" s="67">
        <f t="shared" si="230"/>
        <v>0</v>
      </c>
    </row>
    <row r="430" spans="3:78" x14ac:dyDescent="0.25">
      <c r="C430" s="261"/>
      <c r="D430" s="78">
        <v>1.4</v>
      </c>
      <c r="E430" s="69">
        <v>0</v>
      </c>
      <c r="F430" s="69">
        <v>0</v>
      </c>
      <c r="G430" s="69">
        <v>0</v>
      </c>
      <c r="H430" s="69">
        <v>14</v>
      </c>
      <c r="I430" s="69">
        <v>10.68</v>
      </c>
      <c r="J430" s="69">
        <v>5.2</v>
      </c>
      <c r="K430" s="69">
        <v>3.8</v>
      </c>
      <c r="L430" s="69">
        <v>4.4000000000000004</v>
      </c>
      <c r="M430" s="69">
        <v>3.54</v>
      </c>
      <c r="N430" s="69">
        <v>3.85</v>
      </c>
      <c r="O430" s="69">
        <v>3.85</v>
      </c>
      <c r="P430" s="69">
        <v>6.44</v>
      </c>
      <c r="Q430" s="69">
        <v>6.44</v>
      </c>
      <c r="R430" s="69">
        <v>7.85</v>
      </c>
      <c r="S430" s="69">
        <v>7.85</v>
      </c>
      <c r="T430" s="69">
        <v>11.8</v>
      </c>
      <c r="U430" s="69">
        <v>13</v>
      </c>
      <c r="V430" s="67">
        <v>16</v>
      </c>
      <c r="W430" s="69" t="str">
        <f t="shared" si="231"/>
        <v/>
      </c>
      <c r="X430" s="69" t="str">
        <f t="shared" si="231"/>
        <v/>
      </c>
      <c r="Y430" s="69" t="str">
        <f t="shared" si="231"/>
        <v/>
      </c>
      <c r="Z430" s="69">
        <f t="shared" si="231"/>
        <v>14</v>
      </c>
      <c r="AA430" s="69">
        <f t="shared" si="231"/>
        <v>10.68</v>
      </c>
      <c r="AB430" s="69">
        <f t="shared" si="231"/>
        <v>5.2</v>
      </c>
      <c r="AC430" s="69">
        <f t="shared" si="231"/>
        <v>3.8</v>
      </c>
      <c r="AD430" s="69">
        <f t="shared" si="231"/>
        <v>4.4000000000000004</v>
      </c>
      <c r="AE430" s="69">
        <f t="shared" si="231"/>
        <v>3.54</v>
      </c>
      <c r="AF430" s="69">
        <f t="shared" si="231"/>
        <v>3.85</v>
      </c>
      <c r="AG430" s="69">
        <f t="shared" si="231"/>
        <v>3.85</v>
      </c>
      <c r="AH430" s="69">
        <f t="shared" si="231"/>
        <v>6.44</v>
      </c>
      <c r="AI430" s="69">
        <f t="shared" si="231"/>
        <v>6.44</v>
      </c>
      <c r="AJ430" s="69">
        <f t="shared" si="231"/>
        <v>7.85</v>
      </c>
      <c r="AK430" s="69">
        <f t="shared" si="231"/>
        <v>7.85</v>
      </c>
      <c r="AL430" s="69">
        <f t="shared" si="191"/>
        <v>11.8</v>
      </c>
      <c r="AM430" s="69">
        <f t="shared" si="191"/>
        <v>13</v>
      </c>
      <c r="AN430" s="67">
        <f t="shared" si="191"/>
        <v>16</v>
      </c>
      <c r="AO430" s="69">
        <f t="shared" si="193"/>
        <v>0</v>
      </c>
      <c r="AP430" s="69">
        <f t="shared" si="194"/>
        <v>0</v>
      </c>
      <c r="AQ430" s="69">
        <f t="shared" si="195"/>
        <v>0</v>
      </c>
      <c r="AR430" s="69">
        <f t="shared" si="196"/>
        <v>0</v>
      </c>
      <c r="AS430" s="69">
        <f t="shared" si="197"/>
        <v>0</v>
      </c>
      <c r="AT430" s="69">
        <f t="shared" si="198"/>
        <v>0</v>
      </c>
      <c r="AU430" s="69">
        <f t="shared" si="199"/>
        <v>0</v>
      </c>
      <c r="AV430" s="69">
        <f t="shared" si="200"/>
        <v>0</v>
      </c>
      <c r="AW430" s="69">
        <f t="shared" si="201"/>
        <v>0</v>
      </c>
      <c r="AX430" s="69">
        <f t="shared" si="202"/>
        <v>0</v>
      </c>
      <c r="AY430" s="69">
        <f t="shared" si="203"/>
        <v>0</v>
      </c>
      <c r="AZ430" s="69">
        <f t="shared" si="204"/>
        <v>0</v>
      </c>
      <c r="BA430" s="69">
        <f t="shared" si="205"/>
        <v>0</v>
      </c>
      <c r="BB430" s="69">
        <f t="shared" si="206"/>
        <v>0</v>
      </c>
      <c r="BC430" s="69">
        <f t="shared" si="207"/>
        <v>0</v>
      </c>
      <c r="BD430" s="69">
        <f t="shared" si="208"/>
        <v>0</v>
      </c>
      <c r="BE430" s="69">
        <f t="shared" si="209"/>
        <v>0</v>
      </c>
      <c r="BF430" s="67">
        <f t="shared" si="210"/>
        <v>0</v>
      </c>
      <c r="BG430" s="69">
        <f t="shared" si="211"/>
        <v>1000</v>
      </c>
      <c r="BH430" s="67">
        <f t="shared" si="212"/>
        <v>0</v>
      </c>
      <c r="BI430" s="79">
        <f t="shared" si="213"/>
        <v>0</v>
      </c>
      <c r="BJ430" s="69">
        <f t="shared" si="214"/>
        <v>0</v>
      </c>
      <c r="BK430" s="69">
        <f t="shared" si="215"/>
        <v>0</v>
      </c>
      <c r="BL430" s="69">
        <f t="shared" si="216"/>
        <v>0</v>
      </c>
      <c r="BM430" s="69">
        <f t="shared" si="217"/>
        <v>0</v>
      </c>
      <c r="BN430" s="69">
        <f t="shared" si="218"/>
        <v>0</v>
      </c>
      <c r="BO430" s="69">
        <f t="shared" si="219"/>
        <v>0</v>
      </c>
      <c r="BP430" s="69">
        <f t="shared" si="220"/>
        <v>0</v>
      </c>
      <c r="BQ430" s="69">
        <f t="shared" si="221"/>
        <v>0</v>
      </c>
      <c r="BR430" s="69">
        <f t="shared" si="222"/>
        <v>0</v>
      </c>
      <c r="BS430" s="69">
        <f t="shared" si="223"/>
        <v>0</v>
      </c>
      <c r="BT430" s="69">
        <f t="shared" si="224"/>
        <v>0</v>
      </c>
      <c r="BU430" s="69">
        <f t="shared" si="225"/>
        <v>0</v>
      </c>
      <c r="BV430" s="69">
        <f t="shared" si="226"/>
        <v>0</v>
      </c>
      <c r="BW430" s="69">
        <f t="shared" si="227"/>
        <v>0</v>
      </c>
      <c r="BX430" s="69">
        <f t="shared" si="228"/>
        <v>0</v>
      </c>
      <c r="BY430" s="69">
        <f t="shared" si="229"/>
        <v>0</v>
      </c>
      <c r="BZ430" s="67">
        <f t="shared" si="230"/>
        <v>0</v>
      </c>
    </row>
    <row r="431" spans="3:78" x14ac:dyDescent="0.25">
      <c r="C431" s="261"/>
      <c r="D431" s="78">
        <v>1.4285714285714286</v>
      </c>
      <c r="E431" s="69">
        <v>0</v>
      </c>
      <c r="F431" s="69">
        <v>0</v>
      </c>
      <c r="G431" s="69">
        <v>0</v>
      </c>
      <c r="H431" s="69">
        <v>14</v>
      </c>
      <c r="I431" s="69">
        <v>10.68</v>
      </c>
      <c r="J431" s="69">
        <v>5.2</v>
      </c>
      <c r="K431" s="69">
        <v>3.8</v>
      </c>
      <c r="L431" s="69">
        <v>4.4000000000000004</v>
      </c>
      <c r="M431" s="69">
        <v>3.54</v>
      </c>
      <c r="N431" s="69">
        <v>3.85</v>
      </c>
      <c r="O431" s="69">
        <v>4.08</v>
      </c>
      <c r="P431" s="69">
        <v>6.44</v>
      </c>
      <c r="Q431" s="69">
        <v>6.44</v>
      </c>
      <c r="R431" s="69">
        <v>7.85</v>
      </c>
      <c r="S431" s="69">
        <v>9.27</v>
      </c>
      <c r="T431" s="69">
        <v>11.8</v>
      </c>
      <c r="U431" s="69">
        <v>13</v>
      </c>
      <c r="V431" s="67">
        <v>16</v>
      </c>
      <c r="W431" s="69" t="str">
        <f t="shared" si="231"/>
        <v/>
      </c>
      <c r="X431" s="69" t="str">
        <f t="shared" si="231"/>
        <v/>
      </c>
      <c r="Y431" s="69" t="str">
        <f t="shared" si="231"/>
        <v/>
      </c>
      <c r="Z431" s="69">
        <f t="shared" si="231"/>
        <v>14</v>
      </c>
      <c r="AA431" s="69">
        <f t="shared" si="231"/>
        <v>10.68</v>
      </c>
      <c r="AB431" s="69">
        <f t="shared" si="231"/>
        <v>5.2</v>
      </c>
      <c r="AC431" s="69">
        <f t="shared" si="231"/>
        <v>3.8</v>
      </c>
      <c r="AD431" s="69">
        <f t="shared" si="231"/>
        <v>4.4000000000000004</v>
      </c>
      <c r="AE431" s="69">
        <f t="shared" si="231"/>
        <v>3.54</v>
      </c>
      <c r="AF431" s="69">
        <f t="shared" si="231"/>
        <v>3.85</v>
      </c>
      <c r="AG431" s="69">
        <f t="shared" si="231"/>
        <v>4.08</v>
      </c>
      <c r="AH431" s="69">
        <f t="shared" si="231"/>
        <v>6.44</v>
      </c>
      <c r="AI431" s="69">
        <f t="shared" si="231"/>
        <v>6.44</v>
      </c>
      <c r="AJ431" s="69">
        <f t="shared" si="231"/>
        <v>7.85</v>
      </c>
      <c r="AK431" s="69">
        <f t="shared" si="231"/>
        <v>9.27</v>
      </c>
      <c r="AL431" s="69">
        <f t="shared" si="191"/>
        <v>11.8</v>
      </c>
      <c r="AM431" s="69">
        <f t="shared" si="191"/>
        <v>13</v>
      </c>
      <c r="AN431" s="67">
        <f t="shared" si="191"/>
        <v>16</v>
      </c>
      <c r="AO431" s="69">
        <f t="shared" si="193"/>
        <v>0</v>
      </c>
      <c r="AP431" s="69">
        <f t="shared" si="194"/>
        <v>0</v>
      </c>
      <c r="AQ431" s="69">
        <f t="shared" si="195"/>
        <v>0</v>
      </c>
      <c r="AR431" s="69">
        <f t="shared" si="196"/>
        <v>0</v>
      </c>
      <c r="AS431" s="69">
        <f t="shared" si="197"/>
        <v>0</v>
      </c>
      <c r="AT431" s="69">
        <f t="shared" si="198"/>
        <v>0</v>
      </c>
      <c r="AU431" s="69">
        <f t="shared" si="199"/>
        <v>0</v>
      </c>
      <c r="AV431" s="69">
        <f t="shared" si="200"/>
        <v>0</v>
      </c>
      <c r="AW431" s="69">
        <f t="shared" si="201"/>
        <v>0</v>
      </c>
      <c r="AX431" s="69">
        <f t="shared" si="202"/>
        <v>0</v>
      </c>
      <c r="AY431" s="69">
        <f t="shared" si="203"/>
        <v>0</v>
      </c>
      <c r="AZ431" s="69">
        <f t="shared" si="204"/>
        <v>0</v>
      </c>
      <c r="BA431" s="69">
        <f t="shared" si="205"/>
        <v>0</v>
      </c>
      <c r="BB431" s="69">
        <f t="shared" si="206"/>
        <v>0</v>
      </c>
      <c r="BC431" s="69">
        <f t="shared" si="207"/>
        <v>0</v>
      </c>
      <c r="BD431" s="69">
        <f t="shared" si="208"/>
        <v>0</v>
      </c>
      <c r="BE431" s="69">
        <f t="shared" si="209"/>
        <v>0</v>
      </c>
      <c r="BF431" s="67">
        <f t="shared" si="210"/>
        <v>0</v>
      </c>
      <c r="BG431" s="69">
        <f t="shared" si="211"/>
        <v>1000</v>
      </c>
      <c r="BH431" s="67">
        <f t="shared" si="212"/>
        <v>0</v>
      </c>
      <c r="BI431" s="79">
        <f t="shared" si="213"/>
        <v>0</v>
      </c>
      <c r="BJ431" s="69">
        <f t="shared" si="214"/>
        <v>0</v>
      </c>
      <c r="BK431" s="69">
        <f t="shared" si="215"/>
        <v>0</v>
      </c>
      <c r="BL431" s="69">
        <f t="shared" si="216"/>
        <v>0</v>
      </c>
      <c r="BM431" s="69">
        <f t="shared" si="217"/>
        <v>0</v>
      </c>
      <c r="BN431" s="69">
        <f t="shared" si="218"/>
        <v>0</v>
      </c>
      <c r="BO431" s="69">
        <f t="shared" si="219"/>
        <v>0</v>
      </c>
      <c r="BP431" s="69">
        <f t="shared" si="220"/>
        <v>0</v>
      </c>
      <c r="BQ431" s="69">
        <f t="shared" si="221"/>
        <v>0</v>
      </c>
      <c r="BR431" s="69">
        <f t="shared" si="222"/>
        <v>0</v>
      </c>
      <c r="BS431" s="69">
        <f t="shared" si="223"/>
        <v>0</v>
      </c>
      <c r="BT431" s="69">
        <f t="shared" si="224"/>
        <v>0</v>
      </c>
      <c r="BU431" s="69">
        <f t="shared" si="225"/>
        <v>0</v>
      </c>
      <c r="BV431" s="69">
        <f t="shared" si="226"/>
        <v>0</v>
      </c>
      <c r="BW431" s="69">
        <f t="shared" si="227"/>
        <v>0</v>
      </c>
      <c r="BX431" s="69">
        <f t="shared" si="228"/>
        <v>0</v>
      </c>
      <c r="BY431" s="69">
        <f t="shared" si="229"/>
        <v>0</v>
      </c>
      <c r="BZ431" s="67">
        <f t="shared" si="230"/>
        <v>0</v>
      </c>
    </row>
    <row r="432" spans="3:78" x14ac:dyDescent="0.25">
      <c r="C432" s="261"/>
      <c r="D432" s="78">
        <v>1.4545454545454546</v>
      </c>
      <c r="E432" s="69">
        <v>0</v>
      </c>
      <c r="F432" s="69">
        <v>0</v>
      </c>
      <c r="G432" s="69">
        <v>0</v>
      </c>
      <c r="H432" s="69">
        <v>14</v>
      </c>
      <c r="I432" s="69">
        <v>10.68</v>
      </c>
      <c r="J432" s="69">
        <v>5.2</v>
      </c>
      <c r="K432" s="69">
        <v>3.8</v>
      </c>
      <c r="L432" s="69">
        <v>4.4000000000000004</v>
      </c>
      <c r="M432" s="69">
        <v>4.4000000000000004</v>
      </c>
      <c r="N432" s="69">
        <v>3.85</v>
      </c>
      <c r="O432" s="69">
        <v>4.08</v>
      </c>
      <c r="P432" s="69">
        <v>6.44</v>
      </c>
      <c r="Q432" s="69">
        <v>6.6</v>
      </c>
      <c r="R432" s="69">
        <v>7.85</v>
      </c>
      <c r="S432" s="69">
        <v>9.27</v>
      </c>
      <c r="T432" s="69">
        <v>11.8</v>
      </c>
      <c r="U432" s="69">
        <v>13</v>
      </c>
      <c r="V432" s="67">
        <v>16</v>
      </c>
      <c r="W432" s="69" t="str">
        <f t="shared" si="231"/>
        <v/>
      </c>
      <c r="X432" s="69" t="str">
        <f t="shared" si="231"/>
        <v/>
      </c>
      <c r="Y432" s="69" t="str">
        <f t="shared" si="231"/>
        <v/>
      </c>
      <c r="Z432" s="69">
        <f t="shared" si="231"/>
        <v>14</v>
      </c>
      <c r="AA432" s="69">
        <f t="shared" si="231"/>
        <v>10.68</v>
      </c>
      <c r="AB432" s="69">
        <f t="shared" si="231"/>
        <v>5.2</v>
      </c>
      <c r="AC432" s="69">
        <f t="shared" si="231"/>
        <v>3.8</v>
      </c>
      <c r="AD432" s="69">
        <f t="shared" si="231"/>
        <v>4.4000000000000004</v>
      </c>
      <c r="AE432" s="69">
        <f t="shared" si="231"/>
        <v>4.4000000000000004</v>
      </c>
      <c r="AF432" s="69">
        <f t="shared" si="231"/>
        <v>3.85</v>
      </c>
      <c r="AG432" s="69">
        <f t="shared" si="231"/>
        <v>4.08</v>
      </c>
      <c r="AH432" s="69">
        <f t="shared" si="231"/>
        <v>6.44</v>
      </c>
      <c r="AI432" s="69">
        <f t="shared" si="231"/>
        <v>6.6</v>
      </c>
      <c r="AJ432" s="69">
        <f t="shared" si="231"/>
        <v>7.85</v>
      </c>
      <c r="AK432" s="69">
        <f t="shared" si="231"/>
        <v>9.27</v>
      </c>
      <c r="AL432" s="69">
        <f t="shared" si="191"/>
        <v>11.8</v>
      </c>
      <c r="AM432" s="69">
        <f t="shared" si="191"/>
        <v>13</v>
      </c>
      <c r="AN432" s="67">
        <f t="shared" si="191"/>
        <v>16</v>
      </c>
      <c r="AO432" s="69">
        <f t="shared" si="193"/>
        <v>0</v>
      </c>
      <c r="AP432" s="69">
        <f t="shared" si="194"/>
        <v>0</v>
      </c>
      <c r="AQ432" s="69">
        <f t="shared" si="195"/>
        <v>0</v>
      </c>
      <c r="AR432" s="69">
        <f t="shared" si="196"/>
        <v>0</v>
      </c>
      <c r="AS432" s="69">
        <f t="shared" si="197"/>
        <v>0</v>
      </c>
      <c r="AT432" s="69">
        <f t="shared" si="198"/>
        <v>0</v>
      </c>
      <c r="AU432" s="69">
        <f t="shared" si="199"/>
        <v>0</v>
      </c>
      <c r="AV432" s="69">
        <f t="shared" si="200"/>
        <v>0</v>
      </c>
      <c r="AW432" s="69">
        <f t="shared" si="201"/>
        <v>0</v>
      </c>
      <c r="AX432" s="69">
        <f t="shared" si="202"/>
        <v>0</v>
      </c>
      <c r="AY432" s="69">
        <f t="shared" si="203"/>
        <v>0</v>
      </c>
      <c r="AZ432" s="69">
        <f t="shared" si="204"/>
        <v>0</v>
      </c>
      <c r="BA432" s="69">
        <f t="shared" si="205"/>
        <v>0</v>
      </c>
      <c r="BB432" s="69">
        <f t="shared" si="206"/>
        <v>0</v>
      </c>
      <c r="BC432" s="69">
        <f t="shared" si="207"/>
        <v>0</v>
      </c>
      <c r="BD432" s="69">
        <f t="shared" si="208"/>
        <v>0</v>
      </c>
      <c r="BE432" s="69">
        <f t="shared" si="209"/>
        <v>0</v>
      </c>
      <c r="BF432" s="67">
        <f t="shared" si="210"/>
        <v>0</v>
      </c>
      <c r="BG432" s="69">
        <f t="shared" si="211"/>
        <v>1000</v>
      </c>
      <c r="BH432" s="67">
        <f t="shared" si="212"/>
        <v>0</v>
      </c>
      <c r="BI432" s="79">
        <f t="shared" si="213"/>
        <v>0</v>
      </c>
      <c r="BJ432" s="69">
        <f t="shared" si="214"/>
        <v>0</v>
      </c>
      <c r="BK432" s="69">
        <f t="shared" si="215"/>
        <v>0</v>
      </c>
      <c r="BL432" s="69">
        <f t="shared" si="216"/>
        <v>0</v>
      </c>
      <c r="BM432" s="69">
        <f t="shared" si="217"/>
        <v>0</v>
      </c>
      <c r="BN432" s="69">
        <f t="shared" si="218"/>
        <v>0</v>
      </c>
      <c r="BO432" s="69">
        <f t="shared" si="219"/>
        <v>0</v>
      </c>
      <c r="BP432" s="69">
        <f t="shared" si="220"/>
        <v>0</v>
      </c>
      <c r="BQ432" s="69">
        <f t="shared" si="221"/>
        <v>0</v>
      </c>
      <c r="BR432" s="69">
        <f t="shared" si="222"/>
        <v>0</v>
      </c>
      <c r="BS432" s="69">
        <f t="shared" si="223"/>
        <v>0</v>
      </c>
      <c r="BT432" s="69">
        <f t="shared" si="224"/>
        <v>0</v>
      </c>
      <c r="BU432" s="69">
        <f t="shared" si="225"/>
        <v>0</v>
      </c>
      <c r="BV432" s="69">
        <f t="shared" si="226"/>
        <v>0</v>
      </c>
      <c r="BW432" s="69">
        <f t="shared" si="227"/>
        <v>0</v>
      </c>
      <c r="BX432" s="69">
        <f t="shared" si="228"/>
        <v>0</v>
      </c>
      <c r="BY432" s="69">
        <f t="shared" si="229"/>
        <v>0</v>
      </c>
      <c r="BZ432" s="67">
        <f t="shared" si="230"/>
        <v>0</v>
      </c>
    </row>
    <row r="433" spans="3:78" x14ac:dyDescent="0.25">
      <c r="C433" s="261"/>
      <c r="D433" s="78">
        <v>1.4666666666666666</v>
      </c>
      <c r="E433" s="69">
        <v>0</v>
      </c>
      <c r="F433" s="69">
        <v>0</v>
      </c>
      <c r="G433" s="69">
        <v>0</v>
      </c>
      <c r="H433" s="69">
        <v>14</v>
      </c>
      <c r="I433" s="69">
        <v>10.68</v>
      </c>
      <c r="J433" s="69">
        <v>5.2</v>
      </c>
      <c r="K433" s="69">
        <v>3.8</v>
      </c>
      <c r="L433" s="69">
        <v>4.4000000000000004</v>
      </c>
      <c r="M433" s="69">
        <v>4.4000000000000004</v>
      </c>
      <c r="N433" s="69">
        <v>3.85</v>
      </c>
      <c r="O433" s="69">
        <v>4.08</v>
      </c>
      <c r="P433" s="69">
        <v>6.44</v>
      </c>
      <c r="Q433" s="69">
        <v>6.6</v>
      </c>
      <c r="R433" s="69">
        <v>7.85</v>
      </c>
      <c r="S433" s="69">
        <v>9.27</v>
      </c>
      <c r="T433" s="69">
        <v>11.8</v>
      </c>
      <c r="U433" s="69">
        <v>13</v>
      </c>
      <c r="V433" s="67">
        <v>18.2</v>
      </c>
      <c r="W433" s="69" t="str">
        <f t="shared" si="231"/>
        <v/>
      </c>
      <c r="X433" s="69" t="str">
        <f t="shared" si="231"/>
        <v/>
      </c>
      <c r="Y433" s="69" t="str">
        <f t="shared" si="231"/>
        <v/>
      </c>
      <c r="Z433" s="69">
        <f t="shared" si="231"/>
        <v>14</v>
      </c>
      <c r="AA433" s="69">
        <f t="shared" si="231"/>
        <v>10.68</v>
      </c>
      <c r="AB433" s="69">
        <f t="shared" si="231"/>
        <v>5.2</v>
      </c>
      <c r="AC433" s="69">
        <f t="shared" si="231"/>
        <v>3.8</v>
      </c>
      <c r="AD433" s="69">
        <f t="shared" si="231"/>
        <v>4.4000000000000004</v>
      </c>
      <c r="AE433" s="69">
        <f t="shared" si="231"/>
        <v>4.4000000000000004</v>
      </c>
      <c r="AF433" s="69">
        <f t="shared" si="231"/>
        <v>3.85</v>
      </c>
      <c r="AG433" s="69">
        <f t="shared" si="231"/>
        <v>4.08</v>
      </c>
      <c r="AH433" s="69">
        <f t="shared" si="231"/>
        <v>6.44</v>
      </c>
      <c r="AI433" s="69">
        <f t="shared" si="231"/>
        <v>6.6</v>
      </c>
      <c r="AJ433" s="69">
        <f t="shared" si="231"/>
        <v>7.85</v>
      </c>
      <c r="AK433" s="69">
        <f t="shared" si="231"/>
        <v>9.27</v>
      </c>
      <c r="AL433" s="69">
        <f t="shared" si="191"/>
        <v>11.8</v>
      </c>
      <c r="AM433" s="69">
        <f t="shared" si="191"/>
        <v>13</v>
      </c>
      <c r="AN433" s="67">
        <f t="shared" si="191"/>
        <v>18.2</v>
      </c>
      <c r="AO433" s="69">
        <f t="shared" si="193"/>
        <v>0</v>
      </c>
      <c r="AP433" s="69">
        <f t="shared" si="194"/>
        <v>0</v>
      </c>
      <c r="AQ433" s="69">
        <f t="shared" si="195"/>
        <v>0</v>
      </c>
      <c r="AR433" s="69">
        <f t="shared" si="196"/>
        <v>0</v>
      </c>
      <c r="AS433" s="69">
        <f t="shared" si="197"/>
        <v>0</v>
      </c>
      <c r="AT433" s="69">
        <f t="shared" si="198"/>
        <v>0</v>
      </c>
      <c r="AU433" s="69">
        <f t="shared" si="199"/>
        <v>0</v>
      </c>
      <c r="AV433" s="69">
        <f t="shared" si="200"/>
        <v>0</v>
      </c>
      <c r="AW433" s="69">
        <f t="shared" si="201"/>
        <v>0</v>
      </c>
      <c r="AX433" s="69">
        <f t="shared" si="202"/>
        <v>0</v>
      </c>
      <c r="AY433" s="69">
        <f t="shared" si="203"/>
        <v>0</v>
      </c>
      <c r="AZ433" s="69">
        <f t="shared" si="204"/>
        <v>0</v>
      </c>
      <c r="BA433" s="69">
        <f t="shared" si="205"/>
        <v>0</v>
      </c>
      <c r="BB433" s="69">
        <f t="shared" si="206"/>
        <v>0</v>
      </c>
      <c r="BC433" s="69">
        <f t="shared" si="207"/>
        <v>0</v>
      </c>
      <c r="BD433" s="69">
        <f t="shared" si="208"/>
        <v>0</v>
      </c>
      <c r="BE433" s="69">
        <f t="shared" si="209"/>
        <v>0</v>
      </c>
      <c r="BF433" s="67">
        <f t="shared" si="210"/>
        <v>0</v>
      </c>
      <c r="BG433" s="69">
        <f t="shared" si="211"/>
        <v>1000</v>
      </c>
      <c r="BH433" s="67">
        <f t="shared" si="212"/>
        <v>0</v>
      </c>
      <c r="BI433" s="79">
        <f t="shared" si="213"/>
        <v>0</v>
      </c>
      <c r="BJ433" s="69">
        <f t="shared" si="214"/>
        <v>0</v>
      </c>
      <c r="BK433" s="69">
        <f t="shared" si="215"/>
        <v>0</v>
      </c>
      <c r="BL433" s="69">
        <f t="shared" si="216"/>
        <v>0</v>
      </c>
      <c r="BM433" s="69">
        <f t="shared" si="217"/>
        <v>0</v>
      </c>
      <c r="BN433" s="69">
        <f t="shared" si="218"/>
        <v>0</v>
      </c>
      <c r="BO433" s="69">
        <f t="shared" si="219"/>
        <v>0</v>
      </c>
      <c r="BP433" s="69">
        <f t="shared" si="220"/>
        <v>0</v>
      </c>
      <c r="BQ433" s="69">
        <f t="shared" si="221"/>
        <v>0</v>
      </c>
      <c r="BR433" s="69">
        <f t="shared" si="222"/>
        <v>0</v>
      </c>
      <c r="BS433" s="69">
        <f t="shared" si="223"/>
        <v>0</v>
      </c>
      <c r="BT433" s="69">
        <f t="shared" si="224"/>
        <v>0</v>
      </c>
      <c r="BU433" s="69">
        <f t="shared" si="225"/>
        <v>0</v>
      </c>
      <c r="BV433" s="69">
        <f t="shared" si="226"/>
        <v>0</v>
      </c>
      <c r="BW433" s="69">
        <f t="shared" si="227"/>
        <v>0</v>
      </c>
      <c r="BX433" s="69">
        <f t="shared" si="228"/>
        <v>0</v>
      </c>
      <c r="BY433" s="69">
        <f t="shared" si="229"/>
        <v>0</v>
      </c>
      <c r="BZ433" s="67">
        <f t="shared" si="230"/>
        <v>0</v>
      </c>
    </row>
    <row r="434" spans="3:78" x14ac:dyDescent="0.25">
      <c r="C434" s="261"/>
      <c r="D434" s="78">
        <v>1.5</v>
      </c>
      <c r="E434" s="69">
        <v>0</v>
      </c>
      <c r="F434" s="69">
        <v>0</v>
      </c>
      <c r="G434" s="69">
        <v>0</v>
      </c>
      <c r="H434" s="69">
        <v>14</v>
      </c>
      <c r="I434" s="69">
        <v>5.2</v>
      </c>
      <c r="J434" s="69">
        <v>5.2</v>
      </c>
      <c r="K434" s="69">
        <v>3.8</v>
      </c>
      <c r="L434" s="69">
        <v>4.4000000000000004</v>
      </c>
      <c r="M434" s="69">
        <v>4.4000000000000004</v>
      </c>
      <c r="N434" s="69">
        <v>3.85</v>
      </c>
      <c r="O434" s="69">
        <v>4.08</v>
      </c>
      <c r="P434" s="69">
        <v>6.44</v>
      </c>
      <c r="Q434" s="69">
        <v>7.85</v>
      </c>
      <c r="R434" s="69">
        <v>9.27</v>
      </c>
      <c r="S434" s="69">
        <v>9.27</v>
      </c>
      <c r="T434" s="69">
        <v>11.8</v>
      </c>
      <c r="U434" s="69">
        <v>13.8</v>
      </c>
      <c r="V434" s="67">
        <v>18.2</v>
      </c>
      <c r="W434" s="69" t="str">
        <f t="shared" si="231"/>
        <v/>
      </c>
      <c r="X434" s="69" t="str">
        <f t="shared" si="231"/>
        <v/>
      </c>
      <c r="Y434" s="69" t="str">
        <f t="shared" si="231"/>
        <v/>
      </c>
      <c r="Z434" s="69">
        <f t="shared" si="231"/>
        <v>14</v>
      </c>
      <c r="AA434" s="69">
        <f t="shared" si="231"/>
        <v>5.2</v>
      </c>
      <c r="AB434" s="69">
        <f t="shared" si="231"/>
        <v>5.2</v>
      </c>
      <c r="AC434" s="69">
        <f t="shared" si="231"/>
        <v>3.8</v>
      </c>
      <c r="AD434" s="69">
        <f t="shared" si="231"/>
        <v>4.4000000000000004</v>
      </c>
      <c r="AE434" s="69">
        <f t="shared" si="231"/>
        <v>4.4000000000000004</v>
      </c>
      <c r="AF434" s="69">
        <f t="shared" si="231"/>
        <v>3.85</v>
      </c>
      <c r="AG434" s="69">
        <f t="shared" si="231"/>
        <v>4.08</v>
      </c>
      <c r="AH434" s="69">
        <f t="shared" si="231"/>
        <v>6.44</v>
      </c>
      <c r="AI434" s="69">
        <f t="shared" si="231"/>
        <v>7.85</v>
      </c>
      <c r="AJ434" s="69">
        <f t="shared" si="231"/>
        <v>9.27</v>
      </c>
      <c r="AK434" s="69">
        <f t="shared" si="231"/>
        <v>9.27</v>
      </c>
      <c r="AL434" s="69">
        <f t="shared" si="191"/>
        <v>11.8</v>
      </c>
      <c r="AM434" s="69">
        <f t="shared" si="191"/>
        <v>13.8</v>
      </c>
      <c r="AN434" s="67">
        <f t="shared" si="191"/>
        <v>18.2</v>
      </c>
      <c r="AO434" s="69">
        <f t="shared" si="193"/>
        <v>0</v>
      </c>
      <c r="AP434" s="69">
        <f t="shared" si="194"/>
        <v>0</v>
      </c>
      <c r="AQ434" s="69">
        <f t="shared" si="195"/>
        <v>0</v>
      </c>
      <c r="AR434" s="69">
        <f t="shared" si="196"/>
        <v>0</v>
      </c>
      <c r="AS434" s="69">
        <f t="shared" si="197"/>
        <v>0</v>
      </c>
      <c r="AT434" s="69">
        <f t="shared" si="198"/>
        <v>0</v>
      </c>
      <c r="AU434" s="69">
        <f t="shared" si="199"/>
        <v>0</v>
      </c>
      <c r="AV434" s="69">
        <f t="shared" si="200"/>
        <v>0</v>
      </c>
      <c r="AW434" s="69">
        <f t="shared" si="201"/>
        <v>0</v>
      </c>
      <c r="AX434" s="69">
        <f t="shared" si="202"/>
        <v>0</v>
      </c>
      <c r="AY434" s="69">
        <f t="shared" si="203"/>
        <v>0</v>
      </c>
      <c r="AZ434" s="69">
        <f t="shared" si="204"/>
        <v>0</v>
      </c>
      <c r="BA434" s="69">
        <f t="shared" si="205"/>
        <v>0</v>
      </c>
      <c r="BB434" s="69">
        <f t="shared" si="206"/>
        <v>0</v>
      </c>
      <c r="BC434" s="69">
        <f t="shared" si="207"/>
        <v>0</v>
      </c>
      <c r="BD434" s="69">
        <f t="shared" si="208"/>
        <v>0</v>
      </c>
      <c r="BE434" s="69">
        <f t="shared" si="209"/>
        <v>0</v>
      </c>
      <c r="BF434" s="67">
        <f t="shared" si="210"/>
        <v>0</v>
      </c>
      <c r="BG434" s="69">
        <f t="shared" si="211"/>
        <v>1000</v>
      </c>
      <c r="BH434" s="67">
        <f t="shared" si="212"/>
        <v>0</v>
      </c>
      <c r="BI434" s="79">
        <f t="shared" si="213"/>
        <v>0</v>
      </c>
      <c r="BJ434" s="69">
        <f t="shared" si="214"/>
        <v>0</v>
      </c>
      <c r="BK434" s="69">
        <f t="shared" si="215"/>
        <v>0</v>
      </c>
      <c r="BL434" s="69">
        <f t="shared" si="216"/>
        <v>0</v>
      </c>
      <c r="BM434" s="69">
        <f t="shared" si="217"/>
        <v>0</v>
      </c>
      <c r="BN434" s="69">
        <f t="shared" si="218"/>
        <v>0</v>
      </c>
      <c r="BO434" s="69">
        <f t="shared" si="219"/>
        <v>0</v>
      </c>
      <c r="BP434" s="69">
        <f t="shared" si="220"/>
        <v>0</v>
      </c>
      <c r="BQ434" s="69">
        <f t="shared" si="221"/>
        <v>0</v>
      </c>
      <c r="BR434" s="69">
        <f t="shared" si="222"/>
        <v>0</v>
      </c>
      <c r="BS434" s="69">
        <f t="shared" si="223"/>
        <v>0</v>
      </c>
      <c r="BT434" s="69">
        <f t="shared" si="224"/>
        <v>0</v>
      </c>
      <c r="BU434" s="69">
        <f t="shared" si="225"/>
        <v>0</v>
      </c>
      <c r="BV434" s="69">
        <f t="shared" si="226"/>
        <v>0</v>
      </c>
      <c r="BW434" s="69">
        <f t="shared" si="227"/>
        <v>0</v>
      </c>
      <c r="BX434" s="69">
        <f t="shared" si="228"/>
        <v>0</v>
      </c>
      <c r="BY434" s="69">
        <f t="shared" si="229"/>
        <v>0</v>
      </c>
      <c r="BZ434" s="67">
        <f t="shared" si="230"/>
        <v>0</v>
      </c>
    </row>
    <row r="435" spans="3:78" x14ac:dyDescent="0.25">
      <c r="C435" s="261"/>
      <c r="D435" s="78">
        <v>1.5238095238095237</v>
      </c>
      <c r="E435" s="69">
        <v>0</v>
      </c>
      <c r="F435" s="69">
        <v>0</v>
      </c>
      <c r="G435" s="69">
        <v>0</v>
      </c>
      <c r="H435" s="69">
        <v>14</v>
      </c>
      <c r="I435" s="69">
        <v>5.2</v>
      </c>
      <c r="J435" s="69">
        <v>5.2</v>
      </c>
      <c r="K435" s="69">
        <v>3.8</v>
      </c>
      <c r="L435" s="69">
        <v>4.4000000000000004</v>
      </c>
      <c r="M435" s="69">
        <v>4.4000000000000004</v>
      </c>
      <c r="N435" s="69">
        <v>3.85</v>
      </c>
      <c r="O435" s="69">
        <v>6.44</v>
      </c>
      <c r="P435" s="69">
        <v>6.44</v>
      </c>
      <c r="Q435" s="69">
        <v>7.85</v>
      </c>
      <c r="R435" s="69">
        <v>9.27</v>
      </c>
      <c r="S435" s="69">
        <v>9.27</v>
      </c>
      <c r="T435" s="69">
        <v>11.8</v>
      </c>
      <c r="U435" s="69">
        <v>13.8</v>
      </c>
      <c r="V435" s="67">
        <v>18.2</v>
      </c>
      <c r="W435" s="69" t="str">
        <f t="shared" si="231"/>
        <v/>
      </c>
      <c r="X435" s="69" t="str">
        <f t="shared" si="231"/>
        <v/>
      </c>
      <c r="Y435" s="69" t="str">
        <f t="shared" si="231"/>
        <v/>
      </c>
      <c r="Z435" s="69">
        <f t="shared" si="231"/>
        <v>14</v>
      </c>
      <c r="AA435" s="69">
        <f t="shared" si="231"/>
        <v>5.2</v>
      </c>
      <c r="AB435" s="69">
        <f t="shared" si="231"/>
        <v>5.2</v>
      </c>
      <c r="AC435" s="69">
        <f t="shared" si="231"/>
        <v>3.8</v>
      </c>
      <c r="AD435" s="69">
        <f t="shared" si="231"/>
        <v>4.4000000000000004</v>
      </c>
      <c r="AE435" s="69">
        <f t="shared" si="231"/>
        <v>4.4000000000000004</v>
      </c>
      <c r="AF435" s="69">
        <f t="shared" si="231"/>
        <v>3.85</v>
      </c>
      <c r="AG435" s="69">
        <f t="shared" si="231"/>
        <v>6.44</v>
      </c>
      <c r="AH435" s="69">
        <f t="shared" si="231"/>
        <v>6.44</v>
      </c>
      <c r="AI435" s="69">
        <f t="shared" si="231"/>
        <v>7.85</v>
      </c>
      <c r="AJ435" s="69">
        <f t="shared" si="231"/>
        <v>9.27</v>
      </c>
      <c r="AK435" s="69">
        <f t="shared" si="231"/>
        <v>9.27</v>
      </c>
      <c r="AL435" s="69">
        <f t="shared" si="191"/>
        <v>11.8</v>
      </c>
      <c r="AM435" s="69">
        <f t="shared" si="191"/>
        <v>13.8</v>
      </c>
      <c r="AN435" s="67">
        <f t="shared" si="191"/>
        <v>18.2</v>
      </c>
      <c r="AO435" s="69">
        <f t="shared" si="193"/>
        <v>0</v>
      </c>
      <c r="AP435" s="69">
        <f t="shared" si="194"/>
        <v>0</v>
      </c>
      <c r="AQ435" s="69">
        <f t="shared" si="195"/>
        <v>0</v>
      </c>
      <c r="AR435" s="69">
        <f t="shared" si="196"/>
        <v>0</v>
      </c>
      <c r="AS435" s="69">
        <f t="shared" si="197"/>
        <v>0</v>
      </c>
      <c r="AT435" s="69">
        <f t="shared" si="198"/>
        <v>0</v>
      </c>
      <c r="AU435" s="69">
        <f t="shared" si="199"/>
        <v>0</v>
      </c>
      <c r="AV435" s="69">
        <f t="shared" si="200"/>
        <v>0</v>
      </c>
      <c r="AW435" s="69">
        <f t="shared" si="201"/>
        <v>0</v>
      </c>
      <c r="AX435" s="69">
        <f t="shared" si="202"/>
        <v>0</v>
      </c>
      <c r="AY435" s="69">
        <f t="shared" si="203"/>
        <v>0</v>
      </c>
      <c r="AZ435" s="69">
        <f t="shared" si="204"/>
        <v>0</v>
      </c>
      <c r="BA435" s="69">
        <f t="shared" si="205"/>
        <v>0</v>
      </c>
      <c r="BB435" s="69">
        <f t="shared" si="206"/>
        <v>0</v>
      </c>
      <c r="BC435" s="69">
        <f t="shared" si="207"/>
        <v>0</v>
      </c>
      <c r="BD435" s="69">
        <f t="shared" si="208"/>
        <v>0</v>
      </c>
      <c r="BE435" s="69">
        <f t="shared" si="209"/>
        <v>0</v>
      </c>
      <c r="BF435" s="67">
        <f t="shared" si="210"/>
        <v>0</v>
      </c>
      <c r="BG435" s="69">
        <f t="shared" si="211"/>
        <v>1000</v>
      </c>
      <c r="BH435" s="67">
        <f t="shared" si="212"/>
        <v>0</v>
      </c>
      <c r="BI435" s="79">
        <f t="shared" si="213"/>
        <v>0</v>
      </c>
      <c r="BJ435" s="69">
        <f t="shared" si="214"/>
        <v>0</v>
      </c>
      <c r="BK435" s="69">
        <f t="shared" si="215"/>
        <v>0</v>
      </c>
      <c r="BL435" s="69">
        <f t="shared" si="216"/>
        <v>0</v>
      </c>
      <c r="BM435" s="69">
        <f t="shared" si="217"/>
        <v>0</v>
      </c>
      <c r="BN435" s="69">
        <f t="shared" si="218"/>
        <v>0</v>
      </c>
      <c r="BO435" s="69">
        <f t="shared" si="219"/>
        <v>0</v>
      </c>
      <c r="BP435" s="69">
        <f t="shared" si="220"/>
        <v>0</v>
      </c>
      <c r="BQ435" s="69">
        <f t="shared" si="221"/>
        <v>0</v>
      </c>
      <c r="BR435" s="69">
        <f t="shared" si="222"/>
        <v>0</v>
      </c>
      <c r="BS435" s="69">
        <f t="shared" si="223"/>
        <v>0</v>
      </c>
      <c r="BT435" s="69">
        <f t="shared" si="224"/>
        <v>0</v>
      </c>
      <c r="BU435" s="69">
        <f t="shared" si="225"/>
        <v>0</v>
      </c>
      <c r="BV435" s="69">
        <f t="shared" si="226"/>
        <v>0</v>
      </c>
      <c r="BW435" s="69">
        <f t="shared" si="227"/>
        <v>0</v>
      </c>
      <c r="BX435" s="69">
        <f t="shared" si="228"/>
        <v>0</v>
      </c>
      <c r="BY435" s="69">
        <f t="shared" si="229"/>
        <v>0</v>
      </c>
      <c r="BZ435" s="67">
        <f t="shared" si="230"/>
        <v>0</v>
      </c>
    </row>
    <row r="436" spans="3:78" x14ac:dyDescent="0.25">
      <c r="C436" s="261"/>
      <c r="D436" s="78">
        <v>1.5555555555555556</v>
      </c>
      <c r="E436" s="69">
        <v>0</v>
      </c>
      <c r="F436" s="69">
        <v>0</v>
      </c>
      <c r="G436" s="69">
        <v>0</v>
      </c>
      <c r="H436" s="69">
        <v>14</v>
      </c>
      <c r="I436" s="69">
        <v>5.2</v>
      </c>
      <c r="J436" s="69">
        <v>5.2</v>
      </c>
      <c r="K436" s="69">
        <v>3.8</v>
      </c>
      <c r="L436" s="69">
        <v>4.4000000000000004</v>
      </c>
      <c r="M436" s="69">
        <v>4.4000000000000004</v>
      </c>
      <c r="N436" s="69">
        <v>3.85</v>
      </c>
      <c r="O436" s="69">
        <v>6.44</v>
      </c>
      <c r="P436" s="69">
        <v>6.44</v>
      </c>
      <c r="Q436" s="69">
        <v>7.85</v>
      </c>
      <c r="R436" s="69">
        <v>9.27</v>
      </c>
      <c r="S436" s="69">
        <v>9.27</v>
      </c>
      <c r="T436" s="69">
        <v>11.8</v>
      </c>
      <c r="U436" s="69">
        <v>13.8</v>
      </c>
      <c r="V436" s="67">
        <v>18.2</v>
      </c>
      <c r="W436" s="69" t="str">
        <f t="shared" si="231"/>
        <v/>
      </c>
      <c r="X436" s="69" t="str">
        <f t="shared" si="231"/>
        <v/>
      </c>
      <c r="Y436" s="69" t="str">
        <f t="shared" si="231"/>
        <v/>
      </c>
      <c r="Z436" s="69">
        <f t="shared" si="231"/>
        <v>14</v>
      </c>
      <c r="AA436" s="69">
        <f t="shared" si="231"/>
        <v>5.2</v>
      </c>
      <c r="AB436" s="69">
        <f t="shared" si="231"/>
        <v>5.2</v>
      </c>
      <c r="AC436" s="69">
        <f t="shared" si="231"/>
        <v>3.8</v>
      </c>
      <c r="AD436" s="69">
        <f t="shared" si="231"/>
        <v>4.4000000000000004</v>
      </c>
      <c r="AE436" s="69">
        <f t="shared" si="231"/>
        <v>4.4000000000000004</v>
      </c>
      <c r="AF436" s="69">
        <f t="shared" si="231"/>
        <v>3.85</v>
      </c>
      <c r="AG436" s="69">
        <f t="shared" si="231"/>
        <v>6.44</v>
      </c>
      <c r="AH436" s="69">
        <f t="shared" si="231"/>
        <v>6.44</v>
      </c>
      <c r="AI436" s="69">
        <f t="shared" si="231"/>
        <v>7.85</v>
      </c>
      <c r="AJ436" s="69">
        <f t="shared" si="231"/>
        <v>9.27</v>
      </c>
      <c r="AK436" s="69">
        <f t="shared" si="231"/>
        <v>9.27</v>
      </c>
      <c r="AL436" s="69">
        <f t="shared" si="191"/>
        <v>11.8</v>
      </c>
      <c r="AM436" s="69">
        <f t="shared" si="191"/>
        <v>13.8</v>
      </c>
      <c r="AN436" s="67">
        <f t="shared" si="191"/>
        <v>18.2</v>
      </c>
      <c r="AO436" s="69">
        <f t="shared" si="193"/>
        <v>0</v>
      </c>
      <c r="AP436" s="69">
        <f t="shared" si="194"/>
        <v>0</v>
      </c>
      <c r="AQ436" s="69">
        <f t="shared" si="195"/>
        <v>0</v>
      </c>
      <c r="AR436" s="69">
        <f t="shared" si="196"/>
        <v>0</v>
      </c>
      <c r="AS436" s="69">
        <f t="shared" si="197"/>
        <v>0</v>
      </c>
      <c r="AT436" s="69">
        <f t="shared" si="198"/>
        <v>0</v>
      </c>
      <c r="AU436" s="69">
        <f t="shared" si="199"/>
        <v>0</v>
      </c>
      <c r="AV436" s="69">
        <f t="shared" si="200"/>
        <v>0</v>
      </c>
      <c r="AW436" s="69">
        <f t="shared" si="201"/>
        <v>0</v>
      </c>
      <c r="AX436" s="69">
        <f t="shared" si="202"/>
        <v>0</v>
      </c>
      <c r="AY436" s="69">
        <f t="shared" si="203"/>
        <v>0</v>
      </c>
      <c r="AZ436" s="69">
        <f t="shared" si="204"/>
        <v>0</v>
      </c>
      <c r="BA436" s="69">
        <f t="shared" si="205"/>
        <v>0</v>
      </c>
      <c r="BB436" s="69">
        <f t="shared" si="206"/>
        <v>0</v>
      </c>
      <c r="BC436" s="69">
        <f t="shared" si="207"/>
        <v>0</v>
      </c>
      <c r="BD436" s="69">
        <f t="shared" si="208"/>
        <v>0</v>
      </c>
      <c r="BE436" s="69">
        <f t="shared" si="209"/>
        <v>0</v>
      </c>
      <c r="BF436" s="67">
        <f t="shared" si="210"/>
        <v>0</v>
      </c>
      <c r="BG436" s="69">
        <f t="shared" si="211"/>
        <v>1000</v>
      </c>
      <c r="BH436" s="67">
        <f t="shared" si="212"/>
        <v>0</v>
      </c>
      <c r="BI436" s="79">
        <f t="shared" si="213"/>
        <v>0</v>
      </c>
      <c r="BJ436" s="69">
        <f t="shared" si="214"/>
        <v>0</v>
      </c>
      <c r="BK436" s="69">
        <f t="shared" si="215"/>
        <v>0</v>
      </c>
      <c r="BL436" s="69">
        <f t="shared" si="216"/>
        <v>0</v>
      </c>
      <c r="BM436" s="69">
        <f t="shared" si="217"/>
        <v>0</v>
      </c>
      <c r="BN436" s="69">
        <f t="shared" si="218"/>
        <v>0</v>
      </c>
      <c r="BO436" s="69">
        <f t="shared" si="219"/>
        <v>0</v>
      </c>
      <c r="BP436" s="69">
        <f t="shared" si="220"/>
        <v>0</v>
      </c>
      <c r="BQ436" s="69">
        <f t="shared" si="221"/>
        <v>0</v>
      </c>
      <c r="BR436" s="69">
        <f t="shared" si="222"/>
        <v>0</v>
      </c>
      <c r="BS436" s="69">
        <f t="shared" si="223"/>
        <v>0</v>
      </c>
      <c r="BT436" s="69">
        <f t="shared" si="224"/>
        <v>0</v>
      </c>
      <c r="BU436" s="69">
        <f t="shared" si="225"/>
        <v>0</v>
      </c>
      <c r="BV436" s="69">
        <f t="shared" si="226"/>
        <v>0</v>
      </c>
      <c r="BW436" s="69">
        <f t="shared" si="227"/>
        <v>0</v>
      </c>
      <c r="BX436" s="69">
        <f t="shared" si="228"/>
        <v>0</v>
      </c>
      <c r="BY436" s="69">
        <f t="shared" si="229"/>
        <v>0</v>
      </c>
      <c r="BZ436" s="67">
        <f t="shared" si="230"/>
        <v>0</v>
      </c>
    </row>
    <row r="437" spans="3:78" x14ac:dyDescent="0.25">
      <c r="C437" s="261"/>
      <c r="D437" s="78">
        <v>1.5714285714285714</v>
      </c>
      <c r="E437" s="69">
        <v>0</v>
      </c>
      <c r="F437" s="69">
        <v>0</v>
      </c>
      <c r="G437" s="69">
        <v>0</v>
      </c>
      <c r="H437" s="69">
        <v>14</v>
      </c>
      <c r="I437" s="69">
        <v>6.1</v>
      </c>
      <c r="J437" s="69">
        <v>6.1</v>
      </c>
      <c r="K437" s="69">
        <v>4.4000000000000004</v>
      </c>
      <c r="L437" s="69">
        <v>4.55</v>
      </c>
      <c r="M437" s="69">
        <v>4.4000000000000004</v>
      </c>
      <c r="N437" s="69">
        <v>3.85</v>
      </c>
      <c r="O437" s="69">
        <v>6.44</v>
      </c>
      <c r="P437" s="69">
        <v>6.44</v>
      </c>
      <c r="Q437" s="69">
        <v>7.85</v>
      </c>
      <c r="R437" s="69">
        <v>9.27</v>
      </c>
      <c r="S437" s="69">
        <v>9.27</v>
      </c>
      <c r="T437" s="69">
        <v>11.8</v>
      </c>
      <c r="U437" s="69">
        <v>14.1</v>
      </c>
      <c r="V437" s="67">
        <v>18.2</v>
      </c>
      <c r="W437" s="69" t="str">
        <f t="shared" ref="W437:AK453" si="232">IF(E437=0,"",E437)</f>
        <v/>
      </c>
      <c r="X437" s="69" t="str">
        <f t="shared" si="232"/>
        <v/>
      </c>
      <c r="Y437" s="69" t="str">
        <f t="shared" si="232"/>
        <v/>
      </c>
      <c r="Z437" s="69">
        <f t="shared" si="232"/>
        <v>14</v>
      </c>
      <c r="AA437" s="69">
        <f t="shared" si="232"/>
        <v>6.1</v>
      </c>
      <c r="AB437" s="69">
        <f t="shared" si="232"/>
        <v>6.1</v>
      </c>
      <c r="AC437" s="69">
        <f t="shared" si="232"/>
        <v>4.4000000000000004</v>
      </c>
      <c r="AD437" s="69">
        <f t="shared" si="232"/>
        <v>4.55</v>
      </c>
      <c r="AE437" s="69">
        <f t="shared" si="232"/>
        <v>4.4000000000000004</v>
      </c>
      <c r="AF437" s="69">
        <f t="shared" si="232"/>
        <v>3.85</v>
      </c>
      <c r="AG437" s="69">
        <f t="shared" si="232"/>
        <v>6.44</v>
      </c>
      <c r="AH437" s="69">
        <f t="shared" si="232"/>
        <v>6.44</v>
      </c>
      <c r="AI437" s="69">
        <f t="shared" si="232"/>
        <v>7.85</v>
      </c>
      <c r="AJ437" s="69">
        <f t="shared" si="232"/>
        <v>9.27</v>
      </c>
      <c r="AK437" s="69">
        <f t="shared" si="232"/>
        <v>9.27</v>
      </c>
      <c r="AL437" s="69">
        <f t="shared" si="191"/>
        <v>11.8</v>
      </c>
      <c r="AM437" s="69">
        <f t="shared" si="191"/>
        <v>14.1</v>
      </c>
      <c r="AN437" s="67">
        <f t="shared" si="191"/>
        <v>18.2</v>
      </c>
      <c r="AO437" s="69">
        <f t="shared" si="193"/>
        <v>0</v>
      </c>
      <c r="AP437" s="69">
        <f t="shared" si="194"/>
        <v>0</v>
      </c>
      <c r="AQ437" s="69">
        <f t="shared" si="195"/>
        <v>0</v>
      </c>
      <c r="AR437" s="69">
        <f t="shared" si="196"/>
        <v>0</v>
      </c>
      <c r="AS437" s="69">
        <f t="shared" si="197"/>
        <v>0</v>
      </c>
      <c r="AT437" s="69">
        <f t="shared" si="198"/>
        <v>0</v>
      </c>
      <c r="AU437" s="69">
        <f t="shared" si="199"/>
        <v>0</v>
      </c>
      <c r="AV437" s="69">
        <f t="shared" si="200"/>
        <v>0</v>
      </c>
      <c r="AW437" s="69">
        <f t="shared" si="201"/>
        <v>0</v>
      </c>
      <c r="AX437" s="69">
        <f t="shared" si="202"/>
        <v>0</v>
      </c>
      <c r="AY437" s="69">
        <f t="shared" si="203"/>
        <v>0</v>
      </c>
      <c r="AZ437" s="69">
        <f t="shared" si="204"/>
        <v>0</v>
      </c>
      <c r="BA437" s="69">
        <f t="shared" si="205"/>
        <v>0</v>
      </c>
      <c r="BB437" s="69">
        <f t="shared" si="206"/>
        <v>0</v>
      </c>
      <c r="BC437" s="69">
        <f t="shared" si="207"/>
        <v>0</v>
      </c>
      <c r="BD437" s="69">
        <f t="shared" si="208"/>
        <v>0</v>
      </c>
      <c r="BE437" s="69">
        <f t="shared" si="209"/>
        <v>0</v>
      </c>
      <c r="BF437" s="67">
        <f t="shared" si="210"/>
        <v>0</v>
      </c>
      <c r="BG437" s="69">
        <f t="shared" si="211"/>
        <v>1000</v>
      </c>
      <c r="BH437" s="67">
        <f t="shared" si="212"/>
        <v>0</v>
      </c>
      <c r="BI437" s="79">
        <f t="shared" si="213"/>
        <v>0</v>
      </c>
      <c r="BJ437" s="69">
        <f t="shared" si="214"/>
        <v>0</v>
      </c>
      <c r="BK437" s="69">
        <f t="shared" si="215"/>
        <v>0</v>
      </c>
      <c r="BL437" s="69">
        <f t="shared" si="216"/>
        <v>0</v>
      </c>
      <c r="BM437" s="69">
        <f t="shared" si="217"/>
        <v>0</v>
      </c>
      <c r="BN437" s="69">
        <f t="shared" si="218"/>
        <v>0</v>
      </c>
      <c r="BO437" s="69">
        <f t="shared" si="219"/>
        <v>0</v>
      </c>
      <c r="BP437" s="69">
        <f t="shared" si="220"/>
        <v>0</v>
      </c>
      <c r="BQ437" s="69">
        <f t="shared" si="221"/>
        <v>0</v>
      </c>
      <c r="BR437" s="69">
        <f t="shared" si="222"/>
        <v>0</v>
      </c>
      <c r="BS437" s="69">
        <f t="shared" si="223"/>
        <v>0</v>
      </c>
      <c r="BT437" s="69">
        <f t="shared" si="224"/>
        <v>0</v>
      </c>
      <c r="BU437" s="69">
        <f t="shared" si="225"/>
        <v>0</v>
      </c>
      <c r="BV437" s="69">
        <f t="shared" si="226"/>
        <v>0</v>
      </c>
      <c r="BW437" s="69">
        <f t="shared" si="227"/>
        <v>0</v>
      </c>
      <c r="BX437" s="69">
        <f t="shared" si="228"/>
        <v>0</v>
      </c>
      <c r="BY437" s="69">
        <f t="shared" si="229"/>
        <v>0</v>
      </c>
      <c r="BZ437" s="67">
        <f t="shared" si="230"/>
        <v>0</v>
      </c>
    </row>
    <row r="438" spans="3:78" x14ac:dyDescent="0.25">
      <c r="C438" s="261"/>
      <c r="D438" s="78">
        <v>1.6</v>
      </c>
      <c r="E438" s="69">
        <v>0</v>
      </c>
      <c r="F438" s="69">
        <v>0</v>
      </c>
      <c r="G438" s="69">
        <v>0</v>
      </c>
      <c r="H438" s="69">
        <v>14</v>
      </c>
      <c r="I438" s="69">
        <v>6.1</v>
      </c>
      <c r="J438" s="69">
        <v>6.1</v>
      </c>
      <c r="K438" s="69">
        <v>4.4000000000000004</v>
      </c>
      <c r="L438" s="69">
        <v>4.55</v>
      </c>
      <c r="M438" s="69">
        <v>4.4000000000000004</v>
      </c>
      <c r="N438" s="69">
        <v>3.85</v>
      </c>
      <c r="O438" s="69">
        <v>6.44</v>
      </c>
      <c r="P438" s="69">
        <v>6.44</v>
      </c>
      <c r="Q438" s="69">
        <v>7.85</v>
      </c>
      <c r="R438" s="69">
        <v>9.27</v>
      </c>
      <c r="S438" s="69">
        <v>9.27</v>
      </c>
      <c r="T438" s="69">
        <v>11.8</v>
      </c>
      <c r="U438" s="69">
        <v>14.1</v>
      </c>
      <c r="V438" s="67">
        <v>18.2</v>
      </c>
      <c r="W438" s="69" t="str">
        <f t="shared" si="232"/>
        <v/>
      </c>
      <c r="X438" s="69" t="str">
        <f t="shared" si="232"/>
        <v/>
      </c>
      <c r="Y438" s="69" t="str">
        <f t="shared" si="232"/>
        <v/>
      </c>
      <c r="Z438" s="69">
        <f t="shared" si="232"/>
        <v>14</v>
      </c>
      <c r="AA438" s="69">
        <f t="shared" si="232"/>
        <v>6.1</v>
      </c>
      <c r="AB438" s="69">
        <f t="shared" si="232"/>
        <v>6.1</v>
      </c>
      <c r="AC438" s="69">
        <f t="shared" si="232"/>
        <v>4.4000000000000004</v>
      </c>
      <c r="AD438" s="69">
        <f t="shared" si="232"/>
        <v>4.55</v>
      </c>
      <c r="AE438" s="69">
        <f t="shared" si="232"/>
        <v>4.4000000000000004</v>
      </c>
      <c r="AF438" s="69">
        <f t="shared" si="232"/>
        <v>3.85</v>
      </c>
      <c r="AG438" s="69">
        <f t="shared" si="232"/>
        <v>6.44</v>
      </c>
      <c r="AH438" s="69">
        <f t="shared" si="232"/>
        <v>6.44</v>
      </c>
      <c r="AI438" s="69">
        <f t="shared" si="232"/>
        <v>7.85</v>
      </c>
      <c r="AJ438" s="69">
        <f t="shared" si="232"/>
        <v>9.27</v>
      </c>
      <c r="AK438" s="69">
        <f t="shared" si="232"/>
        <v>9.27</v>
      </c>
      <c r="AL438" s="69">
        <f t="shared" si="191"/>
        <v>11.8</v>
      </c>
      <c r="AM438" s="69">
        <f t="shared" si="191"/>
        <v>14.1</v>
      </c>
      <c r="AN438" s="67">
        <f t="shared" si="191"/>
        <v>18.2</v>
      </c>
      <c r="AO438" s="69">
        <f t="shared" si="193"/>
        <v>0</v>
      </c>
      <c r="AP438" s="69">
        <f t="shared" si="194"/>
        <v>0</v>
      </c>
      <c r="AQ438" s="69">
        <f t="shared" si="195"/>
        <v>0</v>
      </c>
      <c r="AR438" s="69">
        <f t="shared" si="196"/>
        <v>0</v>
      </c>
      <c r="AS438" s="69">
        <f t="shared" si="197"/>
        <v>0</v>
      </c>
      <c r="AT438" s="69">
        <f t="shared" si="198"/>
        <v>0</v>
      </c>
      <c r="AU438" s="69">
        <f t="shared" si="199"/>
        <v>0</v>
      </c>
      <c r="AV438" s="69">
        <f t="shared" si="200"/>
        <v>0</v>
      </c>
      <c r="AW438" s="69">
        <f t="shared" si="201"/>
        <v>0</v>
      </c>
      <c r="AX438" s="69">
        <f t="shared" si="202"/>
        <v>0</v>
      </c>
      <c r="AY438" s="69">
        <f t="shared" si="203"/>
        <v>0</v>
      </c>
      <c r="AZ438" s="69">
        <f t="shared" si="204"/>
        <v>0</v>
      </c>
      <c r="BA438" s="69">
        <f t="shared" si="205"/>
        <v>0</v>
      </c>
      <c r="BB438" s="69">
        <f t="shared" si="206"/>
        <v>0</v>
      </c>
      <c r="BC438" s="69">
        <f t="shared" si="207"/>
        <v>0</v>
      </c>
      <c r="BD438" s="69">
        <f t="shared" si="208"/>
        <v>0</v>
      </c>
      <c r="BE438" s="69">
        <f t="shared" si="209"/>
        <v>0</v>
      </c>
      <c r="BF438" s="67">
        <f t="shared" si="210"/>
        <v>0</v>
      </c>
      <c r="BG438" s="69">
        <f t="shared" si="211"/>
        <v>1000</v>
      </c>
      <c r="BH438" s="67">
        <f t="shared" si="212"/>
        <v>0</v>
      </c>
      <c r="BI438" s="79">
        <f t="shared" si="213"/>
        <v>0</v>
      </c>
      <c r="BJ438" s="69">
        <f t="shared" si="214"/>
        <v>0</v>
      </c>
      <c r="BK438" s="69">
        <f t="shared" si="215"/>
        <v>0</v>
      </c>
      <c r="BL438" s="69">
        <f t="shared" si="216"/>
        <v>0</v>
      </c>
      <c r="BM438" s="69">
        <f t="shared" si="217"/>
        <v>0</v>
      </c>
      <c r="BN438" s="69">
        <f t="shared" si="218"/>
        <v>0</v>
      </c>
      <c r="BO438" s="69">
        <f t="shared" si="219"/>
        <v>0</v>
      </c>
      <c r="BP438" s="69">
        <f t="shared" si="220"/>
        <v>0</v>
      </c>
      <c r="BQ438" s="69">
        <f t="shared" si="221"/>
        <v>0</v>
      </c>
      <c r="BR438" s="69">
        <f t="shared" si="222"/>
        <v>0</v>
      </c>
      <c r="BS438" s="69">
        <f t="shared" si="223"/>
        <v>0</v>
      </c>
      <c r="BT438" s="69">
        <f t="shared" si="224"/>
        <v>0</v>
      </c>
      <c r="BU438" s="69">
        <f t="shared" si="225"/>
        <v>0</v>
      </c>
      <c r="BV438" s="69">
        <f t="shared" si="226"/>
        <v>0</v>
      </c>
      <c r="BW438" s="69">
        <f t="shared" si="227"/>
        <v>0</v>
      </c>
      <c r="BX438" s="69">
        <f t="shared" si="228"/>
        <v>0</v>
      </c>
      <c r="BY438" s="69">
        <f t="shared" si="229"/>
        <v>0</v>
      </c>
      <c r="BZ438" s="67">
        <f t="shared" si="230"/>
        <v>0</v>
      </c>
    </row>
    <row r="439" spans="3:78" x14ac:dyDescent="0.25">
      <c r="C439" s="261"/>
      <c r="D439" s="78">
        <v>1.6363636363636365</v>
      </c>
      <c r="E439" s="69">
        <v>0</v>
      </c>
      <c r="F439" s="69">
        <v>0</v>
      </c>
      <c r="G439" s="69">
        <v>0</v>
      </c>
      <c r="H439" s="69">
        <v>14</v>
      </c>
      <c r="I439" s="69">
        <v>6.1</v>
      </c>
      <c r="J439" s="69">
        <v>6.1</v>
      </c>
      <c r="K439" s="69">
        <v>4.4000000000000004</v>
      </c>
      <c r="L439" s="69">
        <v>4.62</v>
      </c>
      <c r="M439" s="69">
        <v>4.4000000000000004</v>
      </c>
      <c r="N439" s="69">
        <v>3.85</v>
      </c>
      <c r="O439" s="69">
        <v>6.44</v>
      </c>
      <c r="P439" s="69">
        <v>6.44</v>
      </c>
      <c r="Q439" s="69">
        <v>7.85</v>
      </c>
      <c r="R439" s="69">
        <v>9.27</v>
      </c>
      <c r="S439" s="69">
        <v>9.27</v>
      </c>
      <c r="T439" s="69">
        <v>11.8</v>
      </c>
      <c r="U439" s="69">
        <v>16</v>
      </c>
      <c r="V439" s="67">
        <v>18.2</v>
      </c>
      <c r="W439" s="69" t="str">
        <f t="shared" si="232"/>
        <v/>
      </c>
      <c r="X439" s="69" t="str">
        <f t="shared" si="232"/>
        <v/>
      </c>
      <c r="Y439" s="69" t="str">
        <f t="shared" si="232"/>
        <v/>
      </c>
      <c r="Z439" s="69">
        <f t="shared" si="232"/>
        <v>14</v>
      </c>
      <c r="AA439" s="69">
        <f t="shared" si="232"/>
        <v>6.1</v>
      </c>
      <c r="AB439" s="69">
        <f t="shared" si="232"/>
        <v>6.1</v>
      </c>
      <c r="AC439" s="69">
        <f t="shared" si="232"/>
        <v>4.4000000000000004</v>
      </c>
      <c r="AD439" s="69">
        <f t="shared" si="232"/>
        <v>4.62</v>
      </c>
      <c r="AE439" s="69">
        <f t="shared" si="232"/>
        <v>4.4000000000000004</v>
      </c>
      <c r="AF439" s="69">
        <f t="shared" si="232"/>
        <v>3.85</v>
      </c>
      <c r="AG439" s="69">
        <f t="shared" si="232"/>
        <v>6.44</v>
      </c>
      <c r="AH439" s="69">
        <f t="shared" si="232"/>
        <v>6.44</v>
      </c>
      <c r="AI439" s="69">
        <f t="shared" si="232"/>
        <v>7.85</v>
      </c>
      <c r="AJ439" s="69">
        <f t="shared" si="232"/>
        <v>9.27</v>
      </c>
      <c r="AK439" s="69">
        <f t="shared" si="232"/>
        <v>9.27</v>
      </c>
      <c r="AL439" s="69">
        <f t="shared" si="191"/>
        <v>11.8</v>
      </c>
      <c r="AM439" s="69">
        <f t="shared" si="191"/>
        <v>16</v>
      </c>
      <c r="AN439" s="67">
        <f t="shared" si="191"/>
        <v>18.2</v>
      </c>
      <c r="AO439" s="69">
        <f t="shared" si="193"/>
        <v>0</v>
      </c>
      <c r="AP439" s="69">
        <f t="shared" si="194"/>
        <v>0</v>
      </c>
      <c r="AQ439" s="69">
        <f t="shared" si="195"/>
        <v>0</v>
      </c>
      <c r="AR439" s="69">
        <f t="shared" si="196"/>
        <v>0</v>
      </c>
      <c r="AS439" s="69">
        <f t="shared" si="197"/>
        <v>0</v>
      </c>
      <c r="AT439" s="69">
        <f t="shared" si="198"/>
        <v>0</v>
      </c>
      <c r="AU439" s="69">
        <f t="shared" si="199"/>
        <v>0</v>
      </c>
      <c r="AV439" s="69">
        <f t="shared" si="200"/>
        <v>0</v>
      </c>
      <c r="AW439" s="69">
        <f t="shared" si="201"/>
        <v>0</v>
      </c>
      <c r="AX439" s="69">
        <f t="shared" si="202"/>
        <v>0</v>
      </c>
      <c r="AY439" s="69">
        <f t="shared" si="203"/>
        <v>0</v>
      </c>
      <c r="AZ439" s="69">
        <f t="shared" si="204"/>
        <v>0</v>
      </c>
      <c r="BA439" s="69">
        <f t="shared" si="205"/>
        <v>0</v>
      </c>
      <c r="BB439" s="69">
        <f t="shared" si="206"/>
        <v>0</v>
      </c>
      <c r="BC439" s="69">
        <f t="shared" si="207"/>
        <v>0</v>
      </c>
      <c r="BD439" s="69">
        <f t="shared" si="208"/>
        <v>0</v>
      </c>
      <c r="BE439" s="69">
        <f t="shared" si="209"/>
        <v>0</v>
      </c>
      <c r="BF439" s="67">
        <f t="shared" si="210"/>
        <v>0</v>
      </c>
      <c r="BG439" s="69">
        <f t="shared" si="211"/>
        <v>1000</v>
      </c>
      <c r="BH439" s="67">
        <f t="shared" si="212"/>
        <v>0</v>
      </c>
      <c r="BI439" s="79">
        <f t="shared" si="213"/>
        <v>0</v>
      </c>
      <c r="BJ439" s="69">
        <f t="shared" si="214"/>
        <v>0</v>
      </c>
      <c r="BK439" s="69">
        <f t="shared" si="215"/>
        <v>0</v>
      </c>
      <c r="BL439" s="69">
        <f t="shared" si="216"/>
        <v>0</v>
      </c>
      <c r="BM439" s="69">
        <f t="shared" si="217"/>
        <v>0</v>
      </c>
      <c r="BN439" s="69">
        <f t="shared" si="218"/>
        <v>0</v>
      </c>
      <c r="BO439" s="69">
        <f t="shared" si="219"/>
        <v>0</v>
      </c>
      <c r="BP439" s="69">
        <f t="shared" si="220"/>
        <v>0</v>
      </c>
      <c r="BQ439" s="69">
        <f t="shared" si="221"/>
        <v>0</v>
      </c>
      <c r="BR439" s="69">
        <f t="shared" si="222"/>
        <v>0</v>
      </c>
      <c r="BS439" s="69">
        <f t="shared" si="223"/>
        <v>0</v>
      </c>
      <c r="BT439" s="69">
        <f t="shared" si="224"/>
        <v>0</v>
      </c>
      <c r="BU439" s="69">
        <f t="shared" si="225"/>
        <v>0</v>
      </c>
      <c r="BV439" s="69">
        <f t="shared" si="226"/>
        <v>0</v>
      </c>
      <c r="BW439" s="69">
        <f t="shared" si="227"/>
        <v>0</v>
      </c>
      <c r="BX439" s="69">
        <f t="shared" si="228"/>
        <v>0</v>
      </c>
      <c r="BY439" s="69">
        <f t="shared" si="229"/>
        <v>0</v>
      </c>
      <c r="BZ439" s="67">
        <f t="shared" si="230"/>
        <v>0</v>
      </c>
    </row>
    <row r="440" spans="3:78" x14ac:dyDescent="0.25">
      <c r="C440" s="261"/>
      <c r="D440" s="78">
        <v>1.6666666666666667</v>
      </c>
      <c r="E440" s="69">
        <v>0</v>
      </c>
      <c r="F440" s="69">
        <v>0</v>
      </c>
      <c r="G440" s="69">
        <v>0</v>
      </c>
      <c r="H440" s="69">
        <v>14</v>
      </c>
      <c r="I440" s="69">
        <v>6.1</v>
      </c>
      <c r="J440" s="69">
        <v>6.1</v>
      </c>
      <c r="K440" s="69">
        <v>4.4000000000000004</v>
      </c>
      <c r="L440" s="69">
        <v>5.03</v>
      </c>
      <c r="M440" s="69">
        <v>4.4000000000000004</v>
      </c>
      <c r="N440" s="69">
        <v>3.85</v>
      </c>
      <c r="O440" s="69">
        <v>6.44</v>
      </c>
      <c r="P440" s="69">
        <v>6.44</v>
      </c>
      <c r="Q440" s="69">
        <v>7.85</v>
      </c>
      <c r="R440" s="69">
        <v>9.27</v>
      </c>
      <c r="S440" s="69">
        <v>9.27</v>
      </c>
      <c r="T440" s="69">
        <v>13</v>
      </c>
      <c r="U440" s="69">
        <v>16</v>
      </c>
      <c r="V440" s="67">
        <v>19.600000000000001</v>
      </c>
      <c r="W440" s="69" t="str">
        <f t="shared" si="232"/>
        <v/>
      </c>
      <c r="X440" s="69" t="str">
        <f t="shared" si="232"/>
        <v/>
      </c>
      <c r="Y440" s="69" t="str">
        <f t="shared" si="232"/>
        <v/>
      </c>
      <c r="Z440" s="69">
        <f t="shared" si="232"/>
        <v>14</v>
      </c>
      <c r="AA440" s="69">
        <f t="shared" si="232"/>
        <v>6.1</v>
      </c>
      <c r="AB440" s="69">
        <f t="shared" si="232"/>
        <v>6.1</v>
      </c>
      <c r="AC440" s="69">
        <f t="shared" si="232"/>
        <v>4.4000000000000004</v>
      </c>
      <c r="AD440" s="69">
        <f t="shared" si="232"/>
        <v>5.03</v>
      </c>
      <c r="AE440" s="69">
        <f t="shared" si="232"/>
        <v>4.4000000000000004</v>
      </c>
      <c r="AF440" s="69">
        <f t="shared" si="232"/>
        <v>3.85</v>
      </c>
      <c r="AG440" s="69">
        <f t="shared" si="232"/>
        <v>6.44</v>
      </c>
      <c r="AH440" s="69">
        <f t="shared" si="232"/>
        <v>6.44</v>
      </c>
      <c r="AI440" s="69">
        <f t="shared" si="232"/>
        <v>7.85</v>
      </c>
      <c r="AJ440" s="69">
        <f t="shared" si="232"/>
        <v>9.27</v>
      </c>
      <c r="AK440" s="69">
        <f t="shared" si="232"/>
        <v>9.27</v>
      </c>
      <c r="AL440" s="69">
        <f t="shared" si="191"/>
        <v>13</v>
      </c>
      <c r="AM440" s="69">
        <f t="shared" si="191"/>
        <v>16</v>
      </c>
      <c r="AN440" s="67">
        <f t="shared" si="191"/>
        <v>19.600000000000001</v>
      </c>
      <c r="AO440" s="69">
        <f t="shared" si="193"/>
        <v>0</v>
      </c>
      <c r="AP440" s="69">
        <f t="shared" si="194"/>
        <v>0</v>
      </c>
      <c r="AQ440" s="69">
        <f t="shared" si="195"/>
        <v>0</v>
      </c>
      <c r="AR440" s="69">
        <f t="shared" si="196"/>
        <v>0</v>
      </c>
      <c r="AS440" s="69">
        <f t="shared" si="197"/>
        <v>0</v>
      </c>
      <c r="AT440" s="69">
        <f t="shared" si="198"/>
        <v>0</v>
      </c>
      <c r="AU440" s="69">
        <f t="shared" si="199"/>
        <v>0</v>
      </c>
      <c r="AV440" s="69">
        <f t="shared" si="200"/>
        <v>0</v>
      </c>
      <c r="AW440" s="69">
        <f t="shared" si="201"/>
        <v>0</v>
      </c>
      <c r="AX440" s="69">
        <f t="shared" si="202"/>
        <v>0</v>
      </c>
      <c r="AY440" s="69">
        <f t="shared" si="203"/>
        <v>0</v>
      </c>
      <c r="AZ440" s="69">
        <f t="shared" si="204"/>
        <v>0</v>
      </c>
      <c r="BA440" s="69">
        <f t="shared" si="205"/>
        <v>0</v>
      </c>
      <c r="BB440" s="69">
        <f t="shared" si="206"/>
        <v>0</v>
      </c>
      <c r="BC440" s="69">
        <f t="shared" si="207"/>
        <v>0</v>
      </c>
      <c r="BD440" s="69">
        <f t="shared" si="208"/>
        <v>0</v>
      </c>
      <c r="BE440" s="69">
        <f t="shared" si="209"/>
        <v>0</v>
      </c>
      <c r="BF440" s="67">
        <f t="shared" si="210"/>
        <v>0</v>
      </c>
      <c r="BG440" s="69">
        <f t="shared" si="211"/>
        <v>1000</v>
      </c>
      <c r="BH440" s="67">
        <f t="shared" si="212"/>
        <v>0</v>
      </c>
      <c r="BI440" s="79">
        <f t="shared" si="213"/>
        <v>0</v>
      </c>
      <c r="BJ440" s="69">
        <f t="shared" si="214"/>
        <v>0</v>
      </c>
      <c r="BK440" s="69">
        <f t="shared" si="215"/>
        <v>0</v>
      </c>
      <c r="BL440" s="69">
        <f t="shared" si="216"/>
        <v>0</v>
      </c>
      <c r="BM440" s="69">
        <f t="shared" si="217"/>
        <v>0</v>
      </c>
      <c r="BN440" s="69">
        <f t="shared" si="218"/>
        <v>0</v>
      </c>
      <c r="BO440" s="69">
        <f t="shared" si="219"/>
        <v>0</v>
      </c>
      <c r="BP440" s="69">
        <f t="shared" si="220"/>
        <v>0</v>
      </c>
      <c r="BQ440" s="69">
        <f t="shared" si="221"/>
        <v>0</v>
      </c>
      <c r="BR440" s="69">
        <f t="shared" si="222"/>
        <v>0</v>
      </c>
      <c r="BS440" s="69">
        <f t="shared" si="223"/>
        <v>0</v>
      </c>
      <c r="BT440" s="69">
        <f t="shared" si="224"/>
        <v>0</v>
      </c>
      <c r="BU440" s="69">
        <f t="shared" si="225"/>
        <v>0</v>
      </c>
      <c r="BV440" s="69">
        <f t="shared" si="226"/>
        <v>0</v>
      </c>
      <c r="BW440" s="69">
        <f t="shared" si="227"/>
        <v>0</v>
      </c>
      <c r="BX440" s="69">
        <f t="shared" si="228"/>
        <v>0</v>
      </c>
      <c r="BY440" s="69">
        <f t="shared" si="229"/>
        <v>0</v>
      </c>
      <c r="BZ440" s="67">
        <f t="shared" si="230"/>
        <v>0</v>
      </c>
    </row>
    <row r="441" spans="3:78" x14ac:dyDescent="0.25">
      <c r="C441" s="261"/>
      <c r="D441" s="78">
        <v>1.7142857142857142</v>
      </c>
      <c r="E441" s="69">
        <v>0</v>
      </c>
      <c r="F441" s="69">
        <v>0</v>
      </c>
      <c r="G441" s="69">
        <v>0</v>
      </c>
      <c r="H441" s="69">
        <v>14</v>
      </c>
      <c r="I441" s="69">
        <v>6.1</v>
      </c>
      <c r="J441" s="69">
        <v>3.8</v>
      </c>
      <c r="K441" s="69">
        <v>4.4000000000000004</v>
      </c>
      <c r="L441" s="69">
        <v>3.54</v>
      </c>
      <c r="M441" s="69">
        <v>3.85</v>
      </c>
      <c r="N441" s="69">
        <v>4.08</v>
      </c>
      <c r="O441" s="69">
        <v>6.44</v>
      </c>
      <c r="P441" s="69">
        <v>6.44</v>
      </c>
      <c r="Q441" s="69">
        <v>7.85</v>
      </c>
      <c r="R441" s="69">
        <v>9.27</v>
      </c>
      <c r="S441" s="69">
        <v>9.58</v>
      </c>
      <c r="T441" s="69">
        <v>13</v>
      </c>
      <c r="U441" s="69">
        <v>16</v>
      </c>
      <c r="V441" s="67">
        <v>19.600000000000001</v>
      </c>
      <c r="W441" s="69" t="str">
        <f t="shared" si="232"/>
        <v/>
      </c>
      <c r="X441" s="69" t="str">
        <f t="shared" si="232"/>
        <v/>
      </c>
      <c r="Y441" s="69" t="str">
        <f t="shared" si="232"/>
        <v/>
      </c>
      <c r="Z441" s="69">
        <f t="shared" si="232"/>
        <v>14</v>
      </c>
      <c r="AA441" s="69">
        <f t="shared" si="232"/>
        <v>6.1</v>
      </c>
      <c r="AB441" s="69">
        <f t="shared" si="232"/>
        <v>3.8</v>
      </c>
      <c r="AC441" s="69">
        <f t="shared" si="232"/>
        <v>4.4000000000000004</v>
      </c>
      <c r="AD441" s="69">
        <f t="shared" si="232"/>
        <v>3.54</v>
      </c>
      <c r="AE441" s="69">
        <f t="shared" si="232"/>
        <v>3.85</v>
      </c>
      <c r="AF441" s="69">
        <f t="shared" si="232"/>
        <v>4.08</v>
      </c>
      <c r="AG441" s="69">
        <f t="shared" si="232"/>
        <v>6.44</v>
      </c>
      <c r="AH441" s="69">
        <f t="shared" si="232"/>
        <v>6.44</v>
      </c>
      <c r="AI441" s="69">
        <f t="shared" si="232"/>
        <v>7.85</v>
      </c>
      <c r="AJ441" s="69">
        <f t="shared" si="232"/>
        <v>9.27</v>
      </c>
      <c r="AK441" s="69">
        <f t="shared" si="232"/>
        <v>9.58</v>
      </c>
      <c r="AL441" s="69">
        <f t="shared" si="191"/>
        <v>13</v>
      </c>
      <c r="AM441" s="69">
        <f t="shared" si="191"/>
        <v>16</v>
      </c>
      <c r="AN441" s="67">
        <f t="shared" si="191"/>
        <v>19.600000000000001</v>
      </c>
      <c r="AO441" s="69">
        <f t="shared" si="193"/>
        <v>0</v>
      </c>
      <c r="AP441" s="69">
        <f t="shared" si="194"/>
        <v>0</v>
      </c>
      <c r="AQ441" s="69">
        <f t="shared" si="195"/>
        <v>0</v>
      </c>
      <c r="AR441" s="69">
        <f t="shared" si="196"/>
        <v>0</v>
      </c>
      <c r="AS441" s="69">
        <f t="shared" si="197"/>
        <v>0</v>
      </c>
      <c r="AT441" s="69">
        <f t="shared" si="198"/>
        <v>0</v>
      </c>
      <c r="AU441" s="69">
        <f t="shared" si="199"/>
        <v>0</v>
      </c>
      <c r="AV441" s="69">
        <f t="shared" si="200"/>
        <v>0</v>
      </c>
      <c r="AW441" s="69">
        <f t="shared" si="201"/>
        <v>0</v>
      </c>
      <c r="AX441" s="69">
        <f t="shared" si="202"/>
        <v>0</v>
      </c>
      <c r="AY441" s="69">
        <f t="shared" si="203"/>
        <v>0</v>
      </c>
      <c r="AZ441" s="69">
        <f t="shared" si="204"/>
        <v>0</v>
      </c>
      <c r="BA441" s="69">
        <f t="shared" si="205"/>
        <v>0</v>
      </c>
      <c r="BB441" s="69">
        <f t="shared" si="206"/>
        <v>0</v>
      </c>
      <c r="BC441" s="69">
        <f t="shared" si="207"/>
        <v>0</v>
      </c>
      <c r="BD441" s="69">
        <f t="shared" si="208"/>
        <v>0</v>
      </c>
      <c r="BE441" s="69">
        <f t="shared" si="209"/>
        <v>0</v>
      </c>
      <c r="BF441" s="67">
        <f t="shared" si="210"/>
        <v>0</v>
      </c>
      <c r="BG441" s="69">
        <f t="shared" si="211"/>
        <v>1000</v>
      </c>
      <c r="BH441" s="67">
        <f t="shared" si="212"/>
        <v>0</v>
      </c>
      <c r="BI441" s="79">
        <f t="shared" si="213"/>
        <v>0</v>
      </c>
      <c r="BJ441" s="69">
        <f t="shared" si="214"/>
        <v>0</v>
      </c>
      <c r="BK441" s="69">
        <f t="shared" si="215"/>
        <v>0</v>
      </c>
      <c r="BL441" s="69">
        <f t="shared" si="216"/>
        <v>0</v>
      </c>
      <c r="BM441" s="69">
        <f t="shared" si="217"/>
        <v>0</v>
      </c>
      <c r="BN441" s="69">
        <f t="shared" si="218"/>
        <v>0</v>
      </c>
      <c r="BO441" s="69">
        <f t="shared" si="219"/>
        <v>0</v>
      </c>
      <c r="BP441" s="69">
        <f t="shared" si="220"/>
        <v>0</v>
      </c>
      <c r="BQ441" s="69">
        <f t="shared" si="221"/>
        <v>0</v>
      </c>
      <c r="BR441" s="69">
        <f t="shared" si="222"/>
        <v>0</v>
      </c>
      <c r="BS441" s="69">
        <f t="shared" si="223"/>
        <v>0</v>
      </c>
      <c r="BT441" s="69">
        <f t="shared" si="224"/>
        <v>0</v>
      </c>
      <c r="BU441" s="69">
        <f t="shared" si="225"/>
        <v>0</v>
      </c>
      <c r="BV441" s="69">
        <f t="shared" si="226"/>
        <v>0</v>
      </c>
      <c r="BW441" s="69">
        <f t="shared" si="227"/>
        <v>0</v>
      </c>
      <c r="BX441" s="69">
        <f t="shared" si="228"/>
        <v>0</v>
      </c>
      <c r="BY441" s="69">
        <f t="shared" si="229"/>
        <v>0</v>
      </c>
      <c r="BZ441" s="67">
        <f t="shared" si="230"/>
        <v>0</v>
      </c>
    </row>
    <row r="442" spans="3:78" x14ac:dyDescent="0.25">
      <c r="C442" s="261"/>
      <c r="D442" s="78">
        <v>1.75</v>
      </c>
      <c r="E442" s="69">
        <v>0</v>
      </c>
      <c r="F442" s="69">
        <v>0</v>
      </c>
      <c r="G442" s="69">
        <v>0</v>
      </c>
      <c r="H442" s="69">
        <v>14</v>
      </c>
      <c r="I442" s="69">
        <v>6.1</v>
      </c>
      <c r="J442" s="69">
        <v>4.4000000000000004</v>
      </c>
      <c r="K442" s="69">
        <v>4.4000000000000004</v>
      </c>
      <c r="L442" s="69">
        <v>3.54</v>
      </c>
      <c r="M442" s="69">
        <v>3.85</v>
      </c>
      <c r="N442" s="69">
        <v>4.08</v>
      </c>
      <c r="O442" s="69">
        <v>6.44</v>
      </c>
      <c r="P442" s="69">
        <v>6.44</v>
      </c>
      <c r="Q442" s="69">
        <v>7.85</v>
      </c>
      <c r="R442" s="69">
        <v>9.58</v>
      </c>
      <c r="S442" s="69">
        <v>9.74</v>
      </c>
      <c r="T442" s="69">
        <v>13</v>
      </c>
      <c r="U442" s="69">
        <v>16</v>
      </c>
      <c r="V442" s="67">
        <v>19.600000000000001</v>
      </c>
      <c r="W442" s="69" t="str">
        <f t="shared" si="232"/>
        <v/>
      </c>
      <c r="X442" s="69" t="str">
        <f t="shared" si="232"/>
        <v/>
      </c>
      <c r="Y442" s="69" t="str">
        <f t="shared" si="232"/>
        <v/>
      </c>
      <c r="Z442" s="69">
        <f t="shared" si="232"/>
        <v>14</v>
      </c>
      <c r="AA442" s="69">
        <f t="shared" si="232"/>
        <v>6.1</v>
      </c>
      <c r="AB442" s="69">
        <f t="shared" si="232"/>
        <v>4.4000000000000004</v>
      </c>
      <c r="AC442" s="69">
        <f t="shared" si="232"/>
        <v>4.4000000000000004</v>
      </c>
      <c r="AD442" s="69">
        <f t="shared" si="232"/>
        <v>3.54</v>
      </c>
      <c r="AE442" s="69">
        <f t="shared" si="232"/>
        <v>3.85</v>
      </c>
      <c r="AF442" s="69">
        <f t="shared" si="232"/>
        <v>4.08</v>
      </c>
      <c r="AG442" s="69">
        <f t="shared" si="232"/>
        <v>6.44</v>
      </c>
      <c r="AH442" s="69">
        <f t="shared" si="232"/>
        <v>6.44</v>
      </c>
      <c r="AI442" s="69">
        <f t="shared" si="232"/>
        <v>7.85</v>
      </c>
      <c r="AJ442" s="69">
        <f t="shared" si="232"/>
        <v>9.58</v>
      </c>
      <c r="AK442" s="69">
        <f t="shared" si="232"/>
        <v>9.74</v>
      </c>
      <c r="AL442" s="69">
        <f t="shared" si="191"/>
        <v>13</v>
      </c>
      <c r="AM442" s="69">
        <f t="shared" si="191"/>
        <v>16</v>
      </c>
      <c r="AN442" s="67">
        <f t="shared" si="191"/>
        <v>19.600000000000001</v>
      </c>
      <c r="AO442" s="69">
        <f t="shared" si="193"/>
        <v>0</v>
      </c>
      <c r="AP442" s="69">
        <f t="shared" si="194"/>
        <v>0</v>
      </c>
      <c r="AQ442" s="69">
        <f t="shared" si="195"/>
        <v>0</v>
      </c>
      <c r="AR442" s="69">
        <f t="shared" si="196"/>
        <v>0</v>
      </c>
      <c r="AS442" s="69">
        <f t="shared" si="197"/>
        <v>0</v>
      </c>
      <c r="AT442" s="69">
        <f t="shared" si="198"/>
        <v>0</v>
      </c>
      <c r="AU442" s="69">
        <f t="shared" si="199"/>
        <v>0</v>
      </c>
      <c r="AV442" s="69">
        <f t="shared" si="200"/>
        <v>0</v>
      </c>
      <c r="AW442" s="69">
        <f t="shared" si="201"/>
        <v>0</v>
      </c>
      <c r="AX442" s="69">
        <f t="shared" si="202"/>
        <v>0</v>
      </c>
      <c r="AY442" s="69">
        <f t="shared" si="203"/>
        <v>0</v>
      </c>
      <c r="AZ442" s="69">
        <f t="shared" si="204"/>
        <v>0</v>
      </c>
      <c r="BA442" s="69">
        <f t="shared" si="205"/>
        <v>0</v>
      </c>
      <c r="BB442" s="69">
        <f t="shared" si="206"/>
        <v>0</v>
      </c>
      <c r="BC442" s="69">
        <f t="shared" si="207"/>
        <v>0</v>
      </c>
      <c r="BD442" s="69">
        <f t="shared" si="208"/>
        <v>0</v>
      </c>
      <c r="BE442" s="69">
        <f t="shared" si="209"/>
        <v>0</v>
      </c>
      <c r="BF442" s="67">
        <f t="shared" si="210"/>
        <v>0</v>
      </c>
      <c r="BG442" s="69">
        <f t="shared" si="211"/>
        <v>1000</v>
      </c>
      <c r="BH442" s="67">
        <f t="shared" si="212"/>
        <v>0</v>
      </c>
      <c r="BI442" s="79">
        <f t="shared" si="213"/>
        <v>0</v>
      </c>
      <c r="BJ442" s="69">
        <f t="shared" si="214"/>
        <v>0</v>
      </c>
      <c r="BK442" s="69">
        <f t="shared" si="215"/>
        <v>0</v>
      </c>
      <c r="BL442" s="69">
        <f t="shared" si="216"/>
        <v>0</v>
      </c>
      <c r="BM442" s="69">
        <f t="shared" si="217"/>
        <v>0</v>
      </c>
      <c r="BN442" s="69">
        <f t="shared" si="218"/>
        <v>0</v>
      </c>
      <c r="BO442" s="69">
        <f t="shared" si="219"/>
        <v>0</v>
      </c>
      <c r="BP442" s="69">
        <f t="shared" si="220"/>
        <v>0</v>
      </c>
      <c r="BQ442" s="69">
        <f t="shared" si="221"/>
        <v>0</v>
      </c>
      <c r="BR442" s="69">
        <f t="shared" si="222"/>
        <v>0</v>
      </c>
      <c r="BS442" s="69">
        <f t="shared" si="223"/>
        <v>0</v>
      </c>
      <c r="BT442" s="69">
        <f t="shared" si="224"/>
        <v>0</v>
      </c>
      <c r="BU442" s="69">
        <f t="shared" si="225"/>
        <v>0</v>
      </c>
      <c r="BV442" s="69">
        <f t="shared" si="226"/>
        <v>0</v>
      </c>
      <c r="BW442" s="69">
        <f t="shared" si="227"/>
        <v>0</v>
      </c>
      <c r="BX442" s="69">
        <f t="shared" si="228"/>
        <v>0</v>
      </c>
      <c r="BY442" s="69">
        <f t="shared" si="229"/>
        <v>0</v>
      </c>
      <c r="BZ442" s="67">
        <f t="shared" si="230"/>
        <v>0</v>
      </c>
    </row>
    <row r="443" spans="3:78" x14ac:dyDescent="0.25">
      <c r="C443" s="261"/>
      <c r="D443" s="78">
        <v>1.7777777777777777</v>
      </c>
      <c r="E443" s="69">
        <v>0</v>
      </c>
      <c r="F443" s="69">
        <v>0</v>
      </c>
      <c r="G443" s="69">
        <v>0</v>
      </c>
      <c r="H443" s="69">
        <v>14</v>
      </c>
      <c r="I443" s="69">
        <v>6.1</v>
      </c>
      <c r="J443" s="69">
        <v>4.4000000000000004</v>
      </c>
      <c r="K443" s="69">
        <v>4.4000000000000004</v>
      </c>
      <c r="L443" s="69">
        <v>3.54</v>
      </c>
      <c r="M443" s="69">
        <v>3.85</v>
      </c>
      <c r="N443" s="69">
        <v>4.08</v>
      </c>
      <c r="O443" s="69">
        <v>6.44</v>
      </c>
      <c r="P443" s="69">
        <v>6.44</v>
      </c>
      <c r="Q443" s="69">
        <v>9.27</v>
      </c>
      <c r="R443" s="69">
        <v>9.58</v>
      </c>
      <c r="S443" s="69">
        <v>11.8</v>
      </c>
      <c r="T443" s="69">
        <v>13</v>
      </c>
      <c r="U443" s="69">
        <v>16</v>
      </c>
      <c r="V443" s="67">
        <v>19.600000000000001</v>
      </c>
      <c r="W443" s="69" t="str">
        <f t="shared" si="232"/>
        <v/>
      </c>
      <c r="X443" s="69" t="str">
        <f t="shared" si="232"/>
        <v/>
      </c>
      <c r="Y443" s="69" t="str">
        <f t="shared" si="232"/>
        <v/>
      </c>
      <c r="Z443" s="69">
        <f t="shared" si="232"/>
        <v>14</v>
      </c>
      <c r="AA443" s="69">
        <f t="shared" si="232"/>
        <v>6.1</v>
      </c>
      <c r="AB443" s="69">
        <f t="shared" si="232"/>
        <v>4.4000000000000004</v>
      </c>
      <c r="AC443" s="69">
        <f t="shared" si="232"/>
        <v>4.4000000000000004</v>
      </c>
      <c r="AD443" s="69">
        <f t="shared" si="232"/>
        <v>3.54</v>
      </c>
      <c r="AE443" s="69">
        <f t="shared" si="232"/>
        <v>3.85</v>
      </c>
      <c r="AF443" s="69">
        <f t="shared" si="232"/>
        <v>4.08</v>
      </c>
      <c r="AG443" s="69">
        <f t="shared" si="232"/>
        <v>6.44</v>
      </c>
      <c r="AH443" s="69">
        <f t="shared" si="232"/>
        <v>6.44</v>
      </c>
      <c r="AI443" s="69">
        <f t="shared" si="232"/>
        <v>9.27</v>
      </c>
      <c r="AJ443" s="69">
        <f t="shared" si="232"/>
        <v>9.58</v>
      </c>
      <c r="AK443" s="69">
        <f t="shared" si="232"/>
        <v>11.8</v>
      </c>
      <c r="AL443" s="69">
        <f t="shared" si="191"/>
        <v>13</v>
      </c>
      <c r="AM443" s="69">
        <f t="shared" si="191"/>
        <v>16</v>
      </c>
      <c r="AN443" s="67">
        <f t="shared" si="191"/>
        <v>19.600000000000001</v>
      </c>
      <c r="AO443" s="69">
        <f t="shared" si="193"/>
        <v>0</v>
      </c>
      <c r="AP443" s="69">
        <f t="shared" si="194"/>
        <v>0</v>
      </c>
      <c r="AQ443" s="69">
        <f t="shared" si="195"/>
        <v>0</v>
      </c>
      <c r="AR443" s="69">
        <f t="shared" si="196"/>
        <v>0</v>
      </c>
      <c r="AS443" s="69">
        <f t="shared" si="197"/>
        <v>0</v>
      </c>
      <c r="AT443" s="69">
        <f t="shared" si="198"/>
        <v>0</v>
      </c>
      <c r="AU443" s="69">
        <f t="shared" si="199"/>
        <v>0</v>
      </c>
      <c r="AV443" s="69">
        <f t="shared" si="200"/>
        <v>0</v>
      </c>
      <c r="AW443" s="69">
        <f t="shared" si="201"/>
        <v>0</v>
      </c>
      <c r="AX443" s="69">
        <f t="shared" si="202"/>
        <v>0</v>
      </c>
      <c r="AY443" s="69">
        <f t="shared" si="203"/>
        <v>0</v>
      </c>
      <c r="AZ443" s="69">
        <f t="shared" si="204"/>
        <v>0</v>
      </c>
      <c r="BA443" s="69">
        <f t="shared" si="205"/>
        <v>0</v>
      </c>
      <c r="BB443" s="69">
        <f t="shared" si="206"/>
        <v>0</v>
      </c>
      <c r="BC443" s="69">
        <f t="shared" si="207"/>
        <v>0</v>
      </c>
      <c r="BD443" s="69">
        <f t="shared" si="208"/>
        <v>0</v>
      </c>
      <c r="BE443" s="69">
        <f t="shared" si="209"/>
        <v>0</v>
      </c>
      <c r="BF443" s="67">
        <f t="shared" si="210"/>
        <v>0</v>
      </c>
      <c r="BG443" s="69">
        <f t="shared" si="211"/>
        <v>1000</v>
      </c>
      <c r="BH443" s="67">
        <f t="shared" si="212"/>
        <v>0</v>
      </c>
      <c r="BI443" s="79">
        <f t="shared" si="213"/>
        <v>0</v>
      </c>
      <c r="BJ443" s="69">
        <f t="shared" si="214"/>
        <v>0</v>
      </c>
      <c r="BK443" s="69">
        <f t="shared" si="215"/>
        <v>0</v>
      </c>
      <c r="BL443" s="69">
        <f t="shared" si="216"/>
        <v>0</v>
      </c>
      <c r="BM443" s="69">
        <f t="shared" si="217"/>
        <v>0</v>
      </c>
      <c r="BN443" s="69">
        <f t="shared" si="218"/>
        <v>0</v>
      </c>
      <c r="BO443" s="69">
        <f t="shared" si="219"/>
        <v>0</v>
      </c>
      <c r="BP443" s="69">
        <f t="shared" si="220"/>
        <v>0</v>
      </c>
      <c r="BQ443" s="69">
        <f t="shared" si="221"/>
        <v>0</v>
      </c>
      <c r="BR443" s="69">
        <f t="shared" si="222"/>
        <v>0</v>
      </c>
      <c r="BS443" s="69">
        <f t="shared" si="223"/>
        <v>0</v>
      </c>
      <c r="BT443" s="69">
        <f t="shared" si="224"/>
        <v>0</v>
      </c>
      <c r="BU443" s="69">
        <f t="shared" si="225"/>
        <v>0</v>
      </c>
      <c r="BV443" s="69">
        <f t="shared" si="226"/>
        <v>0</v>
      </c>
      <c r="BW443" s="69">
        <f t="shared" si="227"/>
        <v>0</v>
      </c>
      <c r="BX443" s="69">
        <f t="shared" si="228"/>
        <v>0</v>
      </c>
      <c r="BY443" s="69">
        <f t="shared" si="229"/>
        <v>0</v>
      </c>
      <c r="BZ443" s="67">
        <f t="shared" si="230"/>
        <v>0</v>
      </c>
    </row>
    <row r="444" spans="3:78" x14ac:dyDescent="0.25">
      <c r="C444" s="261"/>
      <c r="D444" s="78">
        <v>1.8</v>
      </c>
      <c r="E444" s="69">
        <v>0</v>
      </c>
      <c r="F444" s="69">
        <v>0</v>
      </c>
      <c r="G444" s="69">
        <v>0</v>
      </c>
      <c r="H444" s="69">
        <v>8.1999999999999993</v>
      </c>
      <c r="I444" s="69">
        <v>6.1</v>
      </c>
      <c r="J444" s="69">
        <v>4.4000000000000004</v>
      </c>
      <c r="K444" s="69">
        <v>4.4000000000000004</v>
      </c>
      <c r="L444" s="69">
        <v>3.54</v>
      </c>
      <c r="M444" s="69">
        <v>3.85</v>
      </c>
      <c r="N444" s="69">
        <v>4.08</v>
      </c>
      <c r="O444" s="69">
        <v>6.44</v>
      </c>
      <c r="P444" s="69">
        <v>6.44</v>
      </c>
      <c r="Q444" s="69">
        <v>9.27</v>
      </c>
      <c r="R444" s="69">
        <v>9.58</v>
      </c>
      <c r="S444" s="69">
        <v>11.8</v>
      </c>
      <c r="T444" s="69">
        <v>13</v>
      </c>
      <c r="U444" s="69">
        <v>16</v>
      </c>
      <c r="V444" s="67">
        <v>20.399999999999999</v>
      </c>
      <c r="W444" s="69" t="str">
        <f t="shared" si="232"/>
        <v/>
      </c>
      <c r="X444" s="69" t="str">
        <f t="shared" si="232"/>
        <v/>
      </c>
      <c r="Y444" s="69" t="str">
        <f t="shared" si="232"/>
        <v/>
      </c>
      <c r="Z444" s="69">
        <f t="shared" si="232"/>
        <v>8.1999999999999993</v>
      </c>
      <c r="AA444" s="69">
        <f t="shared" si="232"/>
        <v>6.1</v>
      </c>
      <c r="AB444" s="69">
        <f t="shared" si="232"/>
        <v>4.4000000000000004</v>
      </c>
      <c r="AC444" s="69">
        <f t="shared" si="232"/>
        <v>4.4000000000000004</v>
      </c>
      <c r="AD444" s="69">
        <f t="shared" si="232"/>
        <v>3.54</v>
      </c>
      <c r="AE444" s="69">
        <f t="shared" si="232"/>
        <v>3.85</v>
      </c>
      <c r="AF444" s="69">
        <f t="shared" si="232"/>
        <v>4.08</v>
      </c>
      <c r="AG444" s="69">
        <f t="shared" si="232"/>
        <v>6.44</v>
      </c>
      <c r="AH444" s="69">
        <f t="shared" si="232"/>
        <v>6.44</v>
      </c>
      <c r="AI444" s="69">
        <f t="shared" si="232"/>
        <v>9.27</v>
      </c>
      <c r="AJ444" s="69">
        <f t="shared" si="232"/>
        <v>9.58</v>
      </c>
      <c r="AK444" s="69">
        <f t="shared" si="232"/>
        <v>11.8</v>
      </c>
      <c r="AL444" s="69">
        <f t="shared" si="191"/>
        <v>13</v>
      </c>
      <c r="AM444" s="69">
        <f t="shared" si="191"/>
        <v>16</v>
      </c>
      <c r="AN444" s="67">
        <f t="shared" si="191"/>
        <v>20.399999999999999</v>
      </c>
      <c r="AO444" s="69">
        <f t="shared" si="193"/>
        <v>0</v>
      </c>
      <c r="AP444" s="69">
        <f t="shared" si="194"/>
        <v>0</v>
      </c>
      <c r="AQ444" s="69">
        <f t="shared" si="195"/>
        <v>0</v>
      </c>
      <c r="AR444" s="69">
        <f t="shared" si="196"/>
        <v>0</v>
      </c>
      <c r="AS444" s="69">
        <f t="shared" si="197"/>
        <v>0</v>
      </c>
      <c r="AT444" s="69">
        <f t="shared" si="198"/>
        <v>0</v>
      </c>
      <c r="AU444" s="69">
        <f t="shared" si="199"/>
        <v>0</v>
      </c>
      <c r="AV444" s="69">
        <f t="shared" si="200"/>
        <v>0</v>
      </c>
      <c r="AW444" s="69">
        <f t="shared" si="201"/>
        <v>0</v>
      </c>
      <c r="AX444" s="69">
        <f t="shared" si="202"/>
        <v>0</v>
      </c>
      <c r="AY444" s="69">
        <f t="shared" si="203"/>
        <v>0</v>
      </c>
      <c r="AZ444" s="69">
        <f t="shared" si="204"/>
        <v>0</v>
      </c>
      <c r="BA444" s="69">
        <f t="shared" si="205"/>
        <v>0</v>
      </c>
      <c r="BB444" s="69">
        <f t="shared" si="206"/>
        <v>0</v>
      </c>
      <c r="BC444" s="69">
        <f t="shared" si="207"/>
        <v>0</v>
      </c>
      <c r="BD444" s="69">
        <f t="shared" si="208"/>
        <v>0</v>
      </c>
      <c r="BE444" s="69">
        <f t="shared" si="209"/>
        <v>0</v>
      </c>
      <c r="BF444" s="67">
        <f t="shared" si="210"/>
        <v>0</v>
      </c>
      <c r="BG444" s="69">
        <f t="shared" si="211"/>
        <v>1000</v>
      </c>
      <c r="BH444" s="67">
        <f t="shared" si="212"/>
        <v>0</v>
      </c>
      <c r="BI444" s="79">
        <f t="shared" si="213"/>
        <v>0</v>
      </c>
      <c r="BJ444" s="69">
        <f t="shared" si="214"/>
        <v>0</v>
      </c>
      <c r="BK444" s="69">
        <f t="shared" si="215"/>
        <v>0</v>
      </c>
      <c r="BL444" s="69">
        <f t="shared" si="216"/>
        <v>0</v>
      </c>
      <c r="BM444" s="69">
        <f t="shared" si="217"/>
        <v>0</v>
      </c>
      <c r="BN444" s="69">
        <f t="shared" si="218"/>
        <v>0</v>
      </c>
      <c r="BO444" s="69">
        <f t="shared" si="219"/>
        <v>0</v>
      </c>
      <c r="BP444" s="69">
        <f t="shared" si="220"/>
        <v>0</v>
      </c>
      <c r="BQ444" s="69">
        <f t="shared" si="221"/>
        <v>0</v>
      </c>
      <c r="BR444" s="69">
        <f t="shared" si="222"/>
        <v>0</v>
      </c>
      <c r="BS444" s="69">
        <f t="shared" si="223"/>
        <v>0</v>
      </c>
      <c r="BT444" s="69">
        <f t="shared" si="224"/>
        <v>0</v>
      </c>
      <c r="BU444" s="69">
        <f t="shared" si="225"/>
        <v>0</v>
      </c>
      <c r="BV444" s="69">
        <f t="shared" si="226"/>
        <v>0</v>
      </c>
      <c r="BW444" s="69">
        <f t="shared" si="227"/>
        <v>0</v>
      </c>
      <c r="BX444" s="69">
        <f t="shared" si="228"/>
        <v>0</v>
      </c>
      <c r="BY444" s="69">
        <f t="shared" si="229"/>
        <v>0</v>
      </c>
      <c r="BZ444" s="67">
        <f t="shared" si="230"/>
        <v>0</v>
      </c>
    </row>
    <row r="445" spans="3:78" x14ac:dyDescent="0.25">
      <c r="C445" s="261"/>
      <c r="D445" s="78">
        <v>1.8181818181818181</v>
      </c>
      <c r="E445" s="69">
        <v>0</v>
      </c>
      <c r="F445" s="69">
        <v>0</v>
      </c>
      <c r="G445" s="69">
        <v>0</v>
      </c>
      <c r="H445" s="69">
        <v>8.1999999999999993</v>
      </c>
      <c r="I445" s="69">
        <v>6.1</v>
      </c>
      <c r="J445" s="69">
        <v>4.4000000000000004</v>
      </c>
      <c r="K445" s="69">
        <v>4.4000000000000004</v>
      </c>
      <c r="L445" s="69">
        <v>3.54</v>
      </c>
      <c r="M445" s="69">
        <v>3.85</v>
      </c>
      <c r="N445" s="69">
        <v>6.44</v>
      </c>
      <c r="O445" s="69">
        <v>6.44</v>
      </c>
      <c r="P445" s="69">
        <v>6.6</v>
      </c>
      <c r="Q445" s="69">
        <v>9.27</v>
      </c>
      <c r="R445" s="69">
        <v>9.74</v>
      </c>
      <c r="S445" s="69">
        <v>11.8</v>
      </c>
      <c r="T445" s="69">
        <v>13</v>
      </c>
      <c r="U445" s="69">
        <v>16</v>
      </c>
      <c r="V445" s="67">
        <v>20.399999999999999</v>
      </c>
      <c r="W445" s="69" t="str">
        <f t="shared" si="232"/>
        <v/>
      </c>
      <c r="X445" s="69" t="str">
        <f t="shared" si="232"/>
        <v/>
      </c>
      <c r="Y445" s="69" t="str">
        <f t="shared" si="232"/>
        <v/>
      </c>
      <c r="Z445" s="69">
        <f t="shared" si="232"/>
        <v>8.1999999999999993</v>
      </c>
      <c r="AA445" s="69">
        <f t="shared" si="232"/>
        <v>6.1</v>
      </c>
      <c r="AB445" s="69">
        <f t="shared" si="232"/>
        <v>4.4000000000000004</v>
      </c>
      <c r="AC445" s="69">
        <f t="shared" si="232"/>
        <v>4.4000000000000004</v>
      </c>
      <c r="AD445" s="69">
        <f t="shared" si="232"/>
        <v>3.54</v>
      </c>
      <c r="AE445" s="69">
        <f t="shared" si="232"/>
        <v>3.85</v>
      </c>
      <c r="AF445" s="69">
        <f t="shared" si="232"/>
        <v>6.44</v>
      </c>
      <c r="AG445" s="69">
        <f t="shared" si="232"/>
        <v>6.44</v>
      </c>
      <c r="AH445" s="69">
        <f t="shared" si="232"/>
        <v>6.6</v>
      </c>
      <c r="AI445" s="69">
        <f t="shared" si="232"/>
        <v>9.27</v>
      </c>
      <c r="AJ445" s="69">
        <f t="shared" si="232"/>
        <v>9.74</v>
      </c>
      <c r="AK445" s="69">
        <f t="shared" si="232"/>
        <v>11.8</v>
      </c>
      <c r="AL445" s="69">
        <f t="shared" si="191"/>
        <v>13</v>
      </c>
      <c r="AM445" s="69">
        <f t="shared" si="191"/>
        <v>16</v>
      </c>
      <c r="AN445" s="67">
        <f t="shared" si="191"/>
        <v>20.399999999999999</v>
      </c>
      <c r="AO445" s="69">
        <f t="shared" si="193"/>
        <v>0</v>
      </c>
      <c r="AP445" s="69">
        <f t="shared" si="194"/>
        <v>0</v>
      </c>
      <c r="AQ445" s="69">
        <f t="shared" si="195"/>
        <v>0</v>
      </c>
      <c r="AR445" s="69">
        <f t="shared" si="196"/>
        <v>0</v>
      </c>
      <c r="AS445" s="69">
        <f t="shared" si="197"/>
        <v>0</v>
      </c>
      <c r="AT445" s="69">
        <f t="shared" si="198"/>
        <v>0</v>
      </c>
      <c r="AU445" s="69">
        <f t="shared" si="199"/>
        <v>0</v>
      </c>
      <c r="AV445" s="69">
        <f t="shared" si="200"/>
        <v>0</v>
      </c>
      <c r="AW445" s="69">
        <f t="shared" si="201"/>
        <v>0</v>
      </c>
      <c r="AX445" s="69">
        <f t="shared" si="202"/>
        <v>0</v>
      </c>
      <c r="AY445" s="69">
        <f t="shared" si="203"/>
        <v>0</v>
      </c>
      <c r="AZ445" s="69">
        <f t="shared" si="204"/>
        <v>0</v>
      </c>
      <c r="BA445" s="69">
        <f t="shared" si="205"/>
        <v>0</v>
      </c>
      <c r="BB445" s="69">
        <f t="shared" si="206"/>
        <v>0</v>
      </c>
      <c r="BC445" s="69">
        <f t="shared" si="207"/>
        <v>0</v>
      </c>
      <c r="BD445" s="69">
        <f t="shared" si="208"/>
        <v>0</v>
      </c>
      <c r="BE445" s="69">
        <f t="shared" si="209"/>
        <v>0</v>
      </c>
      <c r="BF445" s="67">
        <f t="shared" si="210"/>
        <v>0</v>
      </c>
      <c r="BG445" s="69">
        <f t="shared" si="211"/>
        <v>1000</v>
      </c>
      <c r="BH445" s="67">
        <f t="shared" si="212"/>
        <v>0</v>
      </c>
      <c r="BI445" s="79">
        <f t="shared" si="213"/>
        <v>0</v>
      </c>
      <c r="BJ445" s="69">
        <f t="shared" si="214"/>
        <v>0</v>
      </c>
      <c r="BK445" s="69">
        <f t="shared" si="215"/>
        <v>0</v>
      </c>
      <c r="BL445" s="69">
        <f t="shared" si="216"/>
        <v>0</v>
      </c>
      <c r="BM445" s="69">
        <f t="shared" si="217"/>
        <v>0</v>
      </c>
      <c r="BN445" s="69">
        <f t="shared" si="218"/>
        <v>0</v>
      </c>
      <c r="BO445" s="69">
        <f t="shared" si="219"/>
        <v>0</v>
      </c>
      <c r="BP445" s="69">
        <f t="shared" si="220"/>
        <v>0</v>
      </c>
      <c r="BQ445" s="69">
        <f t="shared" si="221"/>
        <v>0</v>
      </c>
      <c r="BR445" s="69">
        <f t="shared" si="222"/>
        <v>0</v>
      </c>
      <c r="BS445" s="69">
        <f t="shared" si="223"/>
        <v>0</v>
      </c>
      <c r="BT445" s="69">
        <f t="shared" si="224"/>
        <v>0</v>
      </c>
      <c r="BU445" s="69">
        <f t="shared" si="225"/>
        <v>0</v>
      </c>
      <c r="BV445" s="69">
        <f t="shared" si="226"/>
        <v>0</v>
      </c>
      <c r="BW445" s="69">
        <f t="shared" si="227"/>
        <v>0</v>
      </c>
      <c r="BX445" s="69">
        <f t="shared" si="228"/>
        <v>0</v>
      </c>
      <c r="BY445" s="69">
        <f t="shared" si="229"/>
        <v>0</v>
      </c>
      <c r="BZ445" s="67">
        <f t="shared" si="230"/>
        <v>0</v>
      </c>
    </row>
    <row r="446" spans="3:78" x14ac:dyDescent="0.25">
      <c r="C446" s="261"/>
      <c r="D446" s="78">
        <v>1.8333333333333333</v>
      </c>
      <c r="E446" s="69">
        <v>0</v>
      </c>
      <c r="F446" s="69">
        <v>0</v>
      </c>
      <c r="G446" s="69">
        <v>0</v>
      </c>
      <c r="H446" s="69">
        <v>8.1999999999999993</v>
      </c>
      <c r="I446" s="69">
        <v>6.1</v>
      </c>
      <c r="J446" s="69">
        <v>4.4000000000000004</v>
      </c>
      <c r="K446" s="69">
        <v>4.4000000000000004</v>
      </c>
      <c r="L446" s="69">
        <v>3.54</v>
      </c>
      <c r="M446" s="69">
        <v>3.85</v>
      </c>
      <c r="N446" s="69">
        <v>6.44</v>
      </c>
      <c r="O446" s="69">
        <v>6.44</v>
      </c>
      <c r="P446" s="69">
        <v>6.6</v>
      </c>
      <c r="Q446" s="69">
        <v>9.27</v>
      </c>
      <c r="R446" s="69">
        <v>11.8</v>
      </c>
      <c r="S446" s="69">
        <v>11.8</v>
      </c>
      <c r="T446" s="69">
        <v>13</v>
      </c>
      <c r="U446" s="69">
        <v>18.2</v>
      </c>
      <c r="V446" s="67">
        <v>20.399999999999999</v>
      </c>
      <c r="W446" s="69" t="str">
        <f t="shared" si="232"/>
        <v/>
      </c>
      <c r="X446" s="69" t="str">
        <f t="shared" si="232"/>
        <v/>
      </c>
      <c r="Y446" s="69" t="str">
        <f t="shared" si="232"/>
        <v/>
      </c>
      <c r="Z446" s="69">
        <f t="shared" si="232"/>
        <v>8.1999999999999993</v>
      </c>
      <c r="AA446" s="69">
        <f t="shared" si="232"/>
        <v>6.1</v>
      </c>
      <c r="AB446" s="69">
        <f t="shared" si="232"/>
        <v>4.4000000000000004</v>
      </c>
      <c r="AC446" s="69">
        <f t="shared" si="232"/>
        <v>4.4000000000000004</v>
      </c>
      <c r="AD446" s="69">
        <f t="shared" si="232"/>
        <v>3.54</v>
      </c>
      <c r="AE446" s="69">
        <f t="shared" si="232"/>
        <v>3.85</v>
      </c>
      <c r="AF446" s="69">
        <f t="shared" si="232"/>
        <v>6.44</v>
      </c>
      <c r="AG446" s="69">
        <f t="shared" si="232"/>
        <v>6.44</v>
      </c>
      <c r="AH446" s="69">
        <f t="shared" si="232"/>
        <v>6.6</v>
      </c>
      <c r="AI446" s="69">
        <f t="shared" si="232"/>
        <v>9.27</v>
      </c>
      <c r="AJ446" s="69">
        <f t="shared" si="232"/>
        <v>11.8</v>
      </c>
      <c r="AK446" s="69">
        <f t="shared" si="232"/>
        <v>11.8</v>
      </c>
      <c r="AL446" s="69">
        <f t="shared" si="191"/>
        <v>13</v>
      </c>
      <c r="AM446" s="69">
        <f t="shared" si="191"/>
        <v>18.2</v>
      </c>
      <c r="AN446" s="67">
        <f t="shared" si="191"/>
        <v>20.399999999999999</v>
      </c>
      <c r="AO446" s="69">
        <f t="shared" si="193"/>
        <v>0</v>
      </c>
      <c r="AP446" s="69">
        <f t="shared" si="194"/>
        <v>0</v>
      </c>
      <c r="AQ446" s="69">
        <f t="shared" si="195"/>
        <v>0</v>
      </c>
      <c r="AR446" s="69">
        <f t="shared" si="196"/>
        <v>0</v>
      </c>
      <c r="AS446" s="69">
        <f t="shared" si="197"/>
        <v>0</v>
      </c>
      <c r="AT446" s="69">
        <f t="shared" si="198"/>
        <v>0</v>
      </c>
      <c r="AU446" s="69">
        <f t="shared" si="199"/>
        <v>0</v>
      </c>
      <c r="AV446" s="69">
        <f t="shared" si="200"/>
        <v>0</v>
      </c>
      <c r="AW446" s="69">
        <f t="shared" si="201"/>
        <v>0</v>
      </c>
      <c r="AX446" s="69">
        <f t="shared" si="202"/>
        <v>0</v>
      </c>
      <c r="AY446" s="69">
        <f t="shared" si="203"/>
        <v>0</v>
      </c>
      <c r="AZ446" s="69">
        <f t="shared" si="204"/>
        <v>0</v>
      </c>
      <c r="BA446" s="69">
        <f t="shared" si="205"/>
        <v>0</v>
      </c>
      <c r="BB446" s="69">
        <f t="shared" si="206"/>
        <v>0</v>
      </c>
      <c r="BC446" s="69">
        <f t="shared" si="207"/>
        <v>0</v>
      </c>
      <c r="BD446" s="69">
        <f t="shared" si="208"/>
        <v>0</v>
      </c>
      <c r="BE446" s="69">
        <f t="shared" si="209"/>
        <v>0</v>
      </c>
      <c r="BF446" s="67">
        <f t="shared" si="210"/>
        <v>0</v>
      </c>
      <c r="BG446" s="69">
        <f t="shared" si="211"/>
        <v>1000</v>
      </c>
      <c r="BH446" s="67">
        <f t="shared" si="212"/>
        <v>0</v>
      </c>
      <c r="BI446" s="79">
        <f t="shared" si="213"/>
        <v>0</v>
      </c>
      <c r="BJ446" s="69">
        <f t="shared" si="214"/>
        <v>0</v>
      </c>
      <c r="BK446" s="69">
        <f t="shared" si="215"/>
        <v>0</v>
      </c>
      <c r="BL446" s="69">
        <f t="shared" si="216"/>
        <v>0</v>
      </c>
      <c r="BM446" s="69">
        <f t="shared" si="217"/>
        <v>0</v>
      </c>
      <c r="BN446" s="69">
        <f t="shared" si="218"/>
        <v>0</v>
      </c>
      <c r="BO446" s="69">
        <f t="shared" si="219"/>
        <v>0</v>
      </c>
      <c r="BP446" s="69">
        <f t="shared" si="220"/>
        <v>0</v>
      </c>
      <c r="BQ446" s="69">
        <f t="shared" si="221"/>
        <v>0</v>
      </c>
      <c r="BR446" s="69">
        <f t="shared" si="222"/>
        <v>0</v>
      </c>
      <c r="BS446" s="69">
        <f t="shared" si="223"/>
        <v>0</v>
      </c>
      <c r="BT446" s="69">
        <f t="shared" si="224"/>
        <v>0</v>
      </c>
      <c r="BU446" s="69">
        <f t="shared" si="225"/>
        <v>0</v>
      </c>
      <c r="BV446" s="69">
        <f t="shared" si="226"/>
        <v>0</v>
      </c>
      <c r="BW446" s="69">
        <f t="shared" si="227"/>
        <v>0</v>
      </c>
      <c r="BX446" s="69">
        <f t="shared" si="228"/>
        <v>0</v>
      </c>
      <c r="BY446" s="69">
        <f t="shared" si="229"/>
        <v>0</v>
      </c>
      <c r="BZ446" s="67">
        <f t="shared" si="230"/>
        <v>0</v>
      </c>
    </row>
    <row r="447" spans="3:78" x14ac:dyDescent="0.25">
      <c r="C447" s="261"/>
      <c r="D447" s="78">
        <v>1.8666666666666667</v>
      </c>
      <c r="E447" s="69">
        <v>0</v>
      </c>
      <c r="F447" s="69">
        <v>0</v>
      </c>
      <c r="G447" s="69">
        <v>0</v>
      </c>
      <c r="H447" s="69">
        <v>8.1999999999999993</v>
      </c>
      <c r="I447" s="69">
        <v>6.1</v>
      </c>
      <c r="J447" s="69">
        <v>4.4000000000000004</v>
      </c>
      <c r="K447" s="69">
        <v>5.03</v>
      </c>
      <c r="L447" s="69">
        <v>3.54</v>
      </c>
      <c r="M447" s="69">
        <v>3.85</v>
      </c>
      <c r="N447" s="69">
        <v>6.44</v>
      </c>
      <c r="O447" s="69">
        <v>6.44</v>
      </c>
      <c r="P447" s="69">
        <v>7.85</v>
      </c>
      <c r="Q447" s="69">
        <v>9.27</v>
      </c>
      <c r="R447" s="69">
        <v>11.8</v>
      </c>
      <c r="S447" s="69">
        <v>11.8</v>
      </c>
      <c r="T447" s="69">
        <v>13.8</v>
      </c>
      <c r="U447" s="69">
        <v>18.2</v>
      </c>
      <c r="V447" s="67">
        <v>23.6</v>
      </c>
      <c r="W447" s="69" t="str">
        <f t="shared" si="232"/>
        <v/>
      </c>
      <c r="X447" s="69" t="str">
        <f t="shared" si="232"/>
        <v/>
      </c>
      <c r="Y447" s="69" t="str">
        <f t="shared" si="232"/>
        <v/>
      </c>
      <c r="Z447" s="69">
        <f t="shared" si="232"/>
        <v>8.1999999999999993</v>
      </c>
      <c r="AA447" s="69">
        <f t="shared" si="232"/>
        <v>6.1</v>
      </c>
      <c r="AB447" s="69">
        <f t="shared" si="232"/>
        <v>4.4000000000000004</v>
      </c>
      <c r="AC447" s="69">
        <f t="shared" si="232"/>
        <v>5.03</v>
      </c>
      <c r="AD447" s="69">
        <f t="shared" si="232"/>
        <v>3.54</v>
      </c>
      <c r="AE447" s="69">
        <f t="shared" si="232"/>
        <v>3.85</v>
      </c>
      <c r="AF447" s="69">
        <f t="shared" si="232"/>
        <v>6.44</v>
      </c>
      <c r="AG447" s="69">
        <f t="shared" si="232"/>
        <v>6.44</v>
      </c>
      <c r="AH447" s="69">
        <f t="shared" si="232"/>
        <v>7.85</v>
      </c>
      <c r="AI447" s="69">
        <f t="shared" si="232"/>
        <v>9.27</v>
      </c>
      <c r="AJ447" s="69">
        <f t="shared" si="232"/>
        <v>11.8</v>
      </c>
      <c r="AK447" s="69">
        <f t="shared" si="232"/>
        <v>11.8</v>
      </c>
      <c r="AL447" s="69">
        <f t="shared" si="191"/>
        <v>13.8</v>
      </c>
      <c r="AM447" s="69">
        <f t="shared" si="191"/>
        <v>18.2</v>
      </c>
      <c r="AN447" s="67">
        <f t="shared" si="191"/>
        <v>23.6</v>
      </c>
      <c r="AO447" s="69">
        <f t="shared" si="193"/>
        <v>0</v>
      </c>
      <c r="AP447" s="69">
        <f t="shared" si="194"/>
        <v>0</v>
      </c>
      <c r="AQ447" s="69">
        <f t="shared" si="195"/>
        <v>0</v>
      </c>
      <c r="AR447" s="69">
        <f t="shared" si="196"/>
        <v>0</v>
      </c>
      <c r="AS447" s="69">
        <f t="shared" si="197"/>
        <v>0</v>
      </c>
      <c r="AT447" s="69">
        <f t="shared" si="198"/>
        <v>0</v>
      </c>
      <c r="AU447" s="69">
        <f t="shared" si="199"/>
        <v>0</v>
      </c>
      <c r="AV447" s="69">
        <f t="shared" si="200"/>
        <v>0</v>
      </c>
      <c r="AW447" s="69">
        <f t="shared" si="201"/>
        <v>0</v>
      </c>
      <c r="AX447" s="69">
        <f t="shared" si="202"/>
        <v>0</v>
      </c>
      <c r="AY447" s="69">
        <f t="shared" si="203"/>
        <v>0</v>
      </c>
      <c r="AZ447" s="69">
        <f t="shared" si="204"/>
        <v>0</v>
      </c>
      <c r="BA447" s="69">
        <f t="shared" si="205"/>
        <v>0</v>
      </c>
      <c r="BB447" s="69">
        <f t="shared" si="206"/>
        <v>0</v>
      </c>
      <c r="BC447" s="69">
        <f t="shared" si="207"/>
        <v>0</v>
      </c>
      <c r="BD447" s="69">
        <f t="shared" si="208"/>
        <v>0</v>
      </c>
      <c r="BE447" s="69">
        <f t="shared" si="209"/>
        <v>0</v>
      </c>
      <c r="BF447" s="67">
        <f t="shared" si="210"/>
        <v>0</v>
      </c>
      <c r="BG447" s="69">
        <f t="shared" si="211"/>
        <v>1000</v>
      </c>
      <c r="BH447" s="67">
        <f t="shared" si="212"/>
        <v>0</v>
      </c>
      <c r="BI447" s="79">
        <f t="shared" si="213"/>
        <v>0</v>
      </c>
      <c r="BJ447" s="69">
        <f t="shared" si="214"/>
        <v>0</v>
      </c>
      <c r="BK447" s="69">
        <f t="shared" si="215"/>
        <v>0</v>
      </c>
      <c r="BL447" s="69">
        <f t="shared" si="216"/>
        <v>0</v>
      </c>
      <c r="BM447" s="69">
        <f t="shared" si="217"/>
        <v>0</v>
      </c>
      <c r="BN447" s="69">
        <f t="shared" si="218"/>
        <v>0</v>
      </c>
      <c r="BO447" s="69">
        <f t="shared" si="219"/>
        <v>0</v>
      </c>
      <c r="BP447" s="69">
        <f t="shared" si="220"/>
        <v>0</v>
      </c>
      <c r="BQ447" s="69">
        <f t="shared" si="221"/>
        <v>0</v>
      </c>
      <c r="BR447" s="69">
        <f t="shared" si="222"/>
        <v>0</v>
      </c>
      <c r="BS447" s="69">
        <f t="shared" si="223"/>
        <v>0</v>
      </c>
      <c r="BT447" s="69">
        <f t="shared" si="224"/>
        <v>0</v>
      </c>
      <c r="BU447" s="69">
        <f t="shared" si="225"/>
        <v>0</v>
      </c>
      <c r="BV447" s="69">
        <f t="shared" si="226"/>
        <v>0</v>
      </c>
      <c r="BW447" s="69">
        <f t="shared" si="227"/>
        <v>0</v>
      </c>
      <c r="BX447" s="69">
        <f t="shared" si="228"/>
        <v>0</v>
      </c>
      <c r="BY447" s="69">
        <f t="shared" si="229"/>
        <v>0</v>
      </c>
      <c r="BZ447" s="67">
        <f t="shared" si="230"/>
        <v>0</v>
      </c>
    </row>
    <row r="448" spans="3:78" x14ac:dyDescent="0.25">
      <c r="C448" s="261"/>
      <c r="D448" s="78">
        <v>1.875</v>
      </c>
      <c r="E448" s="69">
        <v>0</v>
      </c>
      <c r="F448" s="69">
        <v>0</v>
      </c>
      <c r="G448" s="69">
        <v>0</v>
      </c>
      <c r="H448" s="69">
        <v>8.1999999999999993</v>
      </c>
      <c r="I448" s="69">
        <v>6.1</v>
      </c>
      <c r="J448" s="69">
        <v>4.4000000000000004</v>
      </c>
      <c r="K448" s="69">
        <v>5.03</v>
      </c>
      <c r="L448" s="69">
        <v>3.54</v>
      </c>
      <c r="M448" s="69">
        <v>3.85</v>
      </c>
      <c r="N448" s="69">
        <v>6.44</v>
      </c>
      <c r="O448" s="69">
        <v>6.44</v>
      </c>
      <c r="P448" s="69">
        <v>7.85</v>
      </c>
      <c r="Q448" s="69">
        <v>9.27</v>
      </c>
      <c r="R448" s="69">
        <v>11.8</v>
      </c>
      <c r="S448" s="69">
        <v>11.8</v>
      </c>
      <c r="T448" s="69">
        <v>13.8</v>
      </c>
      <c r="U448" s="69">
        <v>18.2</v>
      </c>
      <c r="V448" s="67">
        <v>23.6</v>
      </c>
      <c r="W448" s="69" t="str">
        <f t="shared" si="232"/>
        <v/>
      </c>
      <c r="X448" s="69" t="str">
        <f t="shared" si="232"/>
        <v/>
      </c>
      <c r="Y448" s="69" t="str">
        <f t="shared" si="232"/>
        <v/>
      </c>
      <c r="Z448" s="69">
        <f t="shared" si="232"/>
        <v>8.1999999999999993</v>
      </c>
      <c r="AA448" s="69">
        <f t="shared" si="232"/>
        <v>6.1</v>
      </c>
      <c r="AB448" s="69">
        <f t="shared" si="232"/>
        <v>4.4000000000000004</v>
      </c>
      <c r="AC448" s="69">
        <f t="shared" si="232"/>
        <v>5.03</v>
      </c>
      <c r="AD448" s="69">
        <f t="shared" si="232"/>
        <v>3.54</v>
      </c>
      <c r="AE448" s="69">
        <f t="shared" si="232"/>
        <v>3.85</v>
      </c>
      <c r="AF448" s="69">
        <f t="shared" si="232"/>
        <v>6.44</v>
      </c>
      <c r="AG448" s="69">
        <f t="shared" si="232"/>
        <v>6.44</v>
      </c>
      <c r="AH448" s="69">
        <f t="shared" si="232"/>
        <v>7.85</v>
      </c>
      <c r="AI448" s="69">
        <f t="shared" si="232"/>
        <v>9.27</v>
      </c>
      <c r="AJ448" s="69">
        <f t="shared" si="232"/>
        <v>11.8</v>
      </c>
      <c r="AK448" s="69">
        <f t="shared" si="232"/>
        <v>11.8</v>
      </c>
      <c r="AL448" s="69">
        <f t="shared" si="191"/>
        <v>13.8</v>
      </c>
      <c r="AM448" s="69">
        <f t="shared" si="191"/>
        <v>18.2</v>
      </c>
      <c r="AN448" s="67">
        <f t="shared" si="191"/>
        <v>23.6</v>
      </c>
      <c r="AO448" s="69">
        <f t="shared" si="193"/>
        <v>0</v>
      </c>
      <c r="AP448" s="69">
        <f t="shared" si="194"/>
        <v>0</v>
      </c>
      <c r="AQ448" s="69">
        <f t="shared" si="195"/>
        <v>0</v>
      </c>
      <c r="AR448" s="69">
        <f t="shared" si="196"/>
        <v>0</v>
      </c>
      <c r="AS448" s="69">
        <f t="shared" si="197"/>
        <v>0</v>
      </c>
      <c r="AT448" s="69">
        <f t="shared" si="198"/>
        <v>0</v>
      </c>
      <c r="AU448" s="69">
        <f t="shared" si="199"/>
        <v>0</v>
      </c>
      <c r="AV448" s="69">
        <f t="shared" si="200"/>
        <v>0</v>
      </c>
      <c r="AW448" s="69">
        <f t="shared" si="201"/>
        <v>0</v>
      </c>
      <c r="AX448" s="69">
        <f t="shared" si="202"/>
        <v>0</v>
      </c>
      <c r="AY448" s="69">
        <f t="shared" si="203"/>
        <v>0</v>
      </c>
      <c r="AZ448" s="69">
        <f t="shared" si="204"/>
        <v>0</v>
      </c>
      <c r="BA448" s="69">
        <f t="shared" si="205"/>
        <v>0</v>
      </c>
      <c r="BB448" s="69">
        <f t="shared" si="206"/>
        <v>0</v>
      </c>
      <c r="BC448" s="69">
        <f t="shared" si="207"/>
        <v>0</v>
      </c>
      <c r="BD448" s="69">
        <f t="shared" si="208"/>
        <v>0</v>
      </c>
      <c r="BE448" s="69">
        <f t="shared" si="209"/>
        <v>0</v>
      </c>
      <c r="BF448" s="67">
        <f t="shared" si="210"/>
        <v>0</v>
      </c>
      <c r="BG448" s="69">
        <f t="shared" si="211"/>
        <v>1000</v>
      </c>
      <c r="BH448" s="67">
        <f t="shared" si="212"/>
        <v>0</v>
      </c>
      <c r="BI448" s="79">
        <f t="shared" si="213"/>
        <v>0</v>
      </c>
      <c r="BJ448" s="69">
        <f t="shared" si="214"/>
        <v>0</v>
      </c>
      <c r="BK448" s="69">
        <f t="shared" si="215"/>
        <v>0</v>
      </c>
      <c r="BL448" s="69">
        <f t="shared" si="216"/>
        <v>0</v>
      </c>
      <c r="BM448" s="69">
        <f t="shared" si="217"/>
        <v>0</v>
      </c>
      <c r="BN448" s="69">
        <f t="shared" si="218"/>
        <v>0</v>
      </c>
      <c r="BO448" s="69">
        <f t="shared" si="219"/>
        <v>0</v>
      </c>
      <c r="BP448" s="69">
        <f t="shared" si="220"/>
        <v>0</v>
      </c>
      <c r="BQ448" s="69">
        <f t="shared" si="221"/>
        <v>0</v>
      </c>
      <c r="BR448" s="69">
        <f t="shared" si="222"/>
        <v>0</v>
      </c>
      <c r="BS448" s="69">
        <f t="shared" si="223"/>
        <v>0</v>
      </c>
      <c r="BT448" s="69">
        <f t="shared" si="224"/>
        <v>0</v>
      </c>
      <c r="BU448" s="69">
        <f t="shared" si="225"/>
        <v>0</v>
      </c>
      <c r="BV448" s="69">
        <f t="shared" si="226"/>
        <v>0</v>
      </c>
      <c r="BW448" s="69">
        <f t="shared" si="227"/>
        <v>0</v>
      </c>
      <c r="BX448" s="69">
        <f t="shared" si="228"/>
        <v>0</v>
      </c>
      <c r="BY448" s="69">
        <f t="shared" si="229"/>
        <v>0</v>
      </c>
      <c r="BZ448" s="67">
        <f t="shared" si="230"/>
        <v>0</v>
      </c>
    </row>
    <row r="449" spans="3:78" x14ac:dyDescent="0.25">
      <c r="C449" s="261"/>
      <c r="D449" s="78">
        <v>1.9047619047619047</v>
      </c>
      <c r="E449" s="69">
        <v>0</v>
      </c>
      <c r="F449" s="69">
        <v>0</v>
      </c>
      <c r="G449" s="69">
        <v>0</v>
      </c>
      <c r="H449" s="69">
        <v>8.1999999999999993</v>
      </c>
      <c r="I449" s="69">
        <v>8.1999999999999993</v>
      </c>
      <c r="J449" s="69">
        <v>4.4000000000000004</v>
      </c>
      <c r="K449" s="69">
        <v>5.03</v>
      </c>
      <c r="L449" s="69">
        <v>3.54</v>
      </c>
      <c r="M449" s="69">
        <v>3.85</v>
      </c>
      <c r="N449" s="69">
        <v>6.44</v>
      </c>
      <c r="O449" s="69">
        <v>6.44</v>
      </c>
      <c r="P449" s="69">
        <v>7.85</v>
      </c>
      <c r="Q449" s="69">
        <v>9.27</v>
      </c>
      <c r="R449" s="69">
        <v>11.8</v>
      </c>
      <c r="S449" s="69">
        <v>11.8</v>
      </c>
      <c r="T449" s="69">
        <v>13.8</v>
      </c>
      <c r="U449" s="69">
        <v>18.2</v>
      </c>
      <c r="V449" s="67">
        <v>23.6</v>
      </c>
      <c r="W449" s="69" t="str">
        <f t="shared" si="232"/>
        <v/>
      </c>
      <c r="X449" s="69" t="str">
        <f t="shared" si="232"/>
        <v/>
      </c>
      <c r="Y449" s="69" t="str">
        <f t="shared" si="232"/>
        <v/>
      </c>
      <c r="Z449" s="69">
        <f t="shared" si="232"/>
        <v>8.1999999999999993</v>
      </c>
      <c r="AA449" s="69">
        <f t="shared" si="232"/>
        <v>8.1999999999999993</v>
      </c>
      <c r="AB449" s="69">
        <f t="shared" si="232"/>
        <v>4.4000000000000004</v>
      </c>
      <c r="AC449" s="69">
        <f t="shared" si="232"/>
        <v>5.03</v>
      </c>
      <c r="AD449" s="69">
        <f t="shared" si="232"/>
        <v>3.54</v>
      </c>
      <c r="AE449" s="69">
        <f t="shared" si="232"/>
        <v>3.85</v>
      </c>
      <c r="AF449" s="69">
        <f t="shared" si="232"/>
        <v>6.44</v>
      </c>
      <c r="AG449" s="69">
        <f t="shared" si="232"/>
        <v>6.44</v>
      </c>
      <c r="AH449" s="69">
        <f t="shared" si="232"/>
        <v>7.85</v>
      </c>
      <c r="AI449" s="69">
        <f t="shared" si="232"/>
        <v>9.27</v>
      </c>
      <c r="AJ449" s="69">
        <f t="shared" si="232"/>
        <v>11.8</v>
      </c>
      <c r="AK449" s="69">
        <f t="shared" si="232"/>
        <v>11.8</v>
      </c>
      <c r="AL449" s="69">
        <f t="shared" si="191"/>
        <v>13.8</v>
      </c>
      <c r="AM449" s="69">
        <f t="shared" si="191"/>
        <v>18.2</v>
      </c>
      <c r="AN449" s="67">
        <f t="shared" si="191"/>
        <v>23.6</v>
      </c>
      <c r="AO449" s="69">
        <f t="shared" si="193"/>
        <v>0</v>
      </c>
      <c r="AP449" s="69">
        <f t="shared" si="194"/>
        <v>0</v>
      </c>
      <c r="AQ449" s="69">
        <f t="shared" si="195"/>
        <v>0</v>
      </c>
      <c r="AR449" s="69">
        <f t="shared" si="196"/>
        <v>0</v>
      </c>
      <c r="AS449" s="69">
        <f t="shared" si="197"/>
        <v>0</v>
      </c>
      <c r="AT449" s="69">
        <f t="shared" si="198"/>
        <v>0</v>
      </c>
      <c r="AU449" s="69">
        <f t="shared" si="199"/>
        <v>0</v>
      </c>
      <c r="AV449" s="69">
        <f t="shared" si="200"/>
        <v>0</v>
      </c>
      <c r="AW449" s="69">
        <f t="shared" si="201"/>
        <v>0</v>
      </c>
      <c r="AX449" s="69">
        <f t="shared" si="202"/>
        <v>0</v>
      </c>
      <c r="AY449" s="69">
        <f t="shared" si="203"/>
        <v>0</v>
      </c>
      <c r="AZ449" s="69">
        <f t="shared" si="204"/>
        <v>0</v>
      </c>
      <c r="BA449" s="69">
        <f t="shared" si="205"/>
        <v>0</v>
      </c>
      <c r="BB449" s="69">
        <f t="shared" si="206"/>
        <v>0</v>
      </c>
      <c r="BC449" s="69">
        <f t="shared" si="207"/>
        <v>0</v>
      </c>
      <c r="BD449" s="69">
        <f t="shared" si="208"/>
        <v>0</v>
      </c>
      <c r="BE449" s="69">
        <f t="shared" si="209"/>
        <v>0</v>
      </c>
      <c r="BF449" s="67">
        <f t="shared" si="210"/>
        <v>0</v>
      </c>
      <c r="BG449" s="69">
        <f t="shared" si="211"/>
        <v>1000</v>
      </c>
      <c r="BH449" s="67">
        <f t="shared" si="212"/>
        <v>0</v>
      </c>
      <c r="BI449" s="79">
        <f t="shared" si="213"/>
        <v>0</v>
      </c>
      <c r="BJ449" s="69">
        <f t="shared" si="214"/>
        <v>0</v>
      </c>
      <c r="BK449" s="69">
        <f t="shared" si="215"/>
        <v>0</v>
      </c>
      <c r="BL449" s="69">
        <f t="shared" si="216"/>
        <v>0</v>
      </c>
      <c r="BM449" s="69">
        <f t="shared" si="217"/>
        <v>0</v>
      </c>
      <c r="BN449" s="69">
        <f t="shared" si="218"/>
        <v>0</v>
      </c>
      <c r="BO449" s="69">
        <f t="shared" si="219"/>
        <v>0</v>
      </c>
      <c r="BP449" s="69">
        <f t="shared" si="220"/>
        <v>0</v>
      </c>
      <c r="BQ449" s="69">
        <f t="shared" si="221"/>
        <v>0</v>
      </c>
      <c r="BR449" s="69">
        <f t="shared" si="222"/>
        <v>0</v>
      </c>
      <c r="BS449" s="69">
        <f t="shared" si="223"/>
        <v>0</v>
      </c>
      <c r="BT449" s="69">
        <f t="shared" si="224"/>
        <v>0</v>
      </c>
      <c r="BU449" s="69">
        <f t="shared" si="225"/>
        <v>0</v>
      </c>
      <c r="BV449" s="69">
        <f t="shared" si="226"/>
        <v>0</v>
      </c>
      <c r="BW449" s="69">
        <f t="shared" si="227"/>
        <v>0</v>
      </c>
      <c r="BX449" s="69">
        <f t="shared" si="228"/>
        <v>0</v>
      </c>
      <c r="BY449" s="69">
        <f t="shared" si="229"/>
        <v>0</v>
      </c>
      <c r="BZ449" s="67">
        <f t="shared" si="230"/>
        <v>0</v>
      </c>
    </row>
    <row r="450" spans="3:78" x14ac:dyDescent="0.25">
      <c r="C450" s="261"/>
      <c r="D450" s="78">
        <v>1.9090909090909092</v>
      </c>
      <c r="E450" s="69">
        <v>0</v>
      </c>
      <c r="F450" s="69">
        <v>0</v>
      </c>
      <c r="G450" s="69">
        <v>0</v>
      </c>
      <c r="H450" s="69">
        <v>8.1999999999999993</v>
      </c>
      <c r="I450" s="69">
        <v>8.1999999999999993</v>
      </c>
      <c r="J450" s="69">
        <v>4.4000000000000004</v>
      </c>
      <c r="K450" s="69">
        <v>5.03</v>
      </c>
      <c r="L450" s="69">
        <v>3.54</v>
      </c>
      <c r="M450" s="69">
        <v>3.85</v>
      </c>
      <c r="N450" s="69">
        <v>6.44</v>
      </c>
      <c r="O450" s="69">
        <v>6.44</v>
      </c>
      <c r="P450" s="69">
        <v>7.85</v>
      </c>
      <c r="Q450" s="69">
        <v>9.27</v>
      </c>
      <c r="R450" s="69">
        <v>11.8</v>
      </c>
      <c r="S450" s="69">
        <v>11.8</v>
      </c>
      <c r="T450" s="69">
        <v>13.8</v>
      </c>
      <c r="U450" s="69">
        <v>18.2</v>
      </c>
      <c r="V450" s="67">
        <v>23.6</v>
      </c>
      <c r="W450" s="69" t="str">
        <f t="shared" si="232"/>
        <v/>
      </c>
      <c r="X450" s="69" t="str">
        <f t="shared" si="232"/>
        <v/>
      </c>
      <c r="Y450" s="69" t="str">
        <f t="shared" si="232"/>
        <v/>
      </c>
      <c r="Z450" s="69">
        <f t="shared" si="232"/>
        <v>8.1999999999999993</v>
      </c>
      <c r="AA450" s="69">
        <f t="shared" si="232"/>
        <v>8.1999999999999993</v>
      </c>
      <c r="AB450" s="69">
        <f t="shared" si="232"/>
        <v>4.4000000000000004</v>
      </c>
      <c r="AC450" s="69">
        <f t="shared" si="232"/>
        <v>5.03</v>
      </c>
      <c r="AD450" s="69">
        <f t="shared" si="232"/>
        <v>3.54</v>
      </c>
      <c r="AE450" s="69">
        <f t="shared" si="232"/>
        <v>3.85</v>
      </c>
      <c r="AF450" s="69">
        <f t="shared" si="232"/>
        <v>6.44</v>
      </c>
      <c r="AG450" s="69">
        <f t="shared" si="232"/>
        <v>6.44</v>
      </c>
      <c r="AH450" s="69">
        <f t="shared" si="232"/>
        <v>7.85</v>
      </c>
      <c r="AI450" s="69">
        <f t="shared" si="232"/>
        <v>9.27</v>
      </c>
      <c r="AJ450" s="69">
        <f t="shared" si="232"/>
        <v>11.8</v>
      </c>
      <c r="AK450" s="69">
        <f t="shared" si="232"/>
        <v>11.8</v>
      </c>
      <c r="AL450" s="69">
        <f t="shared" si="191"/>
        <v>13.8</v>
      </c>
      <c r="AM450" s="69">
        <f t="shared" si="191"/>
        <v>18.2</v>
      </c>
      <c r="AN450" s="67">
        <f t="shared" si="191"/>
        <v>23.6</v>
      </c>
      <c r="AO450" s="69">
        <f t="shared" si="193"/>
        <v>0</v>
      </c>
      <c r="AP450" s="69">
        <f t="shared" si="194"/>
        <v>0</v>
      </c>
      <c r="AQ450" s="69">
        <f t="shared" si="195"/>
        <v>0</v>
      </c>
      <c r="AR450" s="69">
        <f t="shared" si="196"/>
        <v>0</v>
      </c>
      <c r="AS450" s="69">
        <f t="shared" si="197"/>
        <v>0</v>
      </c>
      <c r="AT450" s="69">
        <f t="shared" si="198"/>
        <v>0</v>
      </c>
      <c r="AU450" s="69">
        <f t="shared" si="199"/>
        <v>0</v>
      </c>
      <c r="AV450" s="69">
        <f t="shared" si="200"/>
        <v>0</v>
      </c>
      <c r="AW450" s="69">
        <f t="shared" si="201"/>
        <v>0</v>
      </c>
      <c r="AX450" s="69">
        <f t="shared" si="202"/>
        <v>0</v>
      </c>
      <c r="AY450" s="69">
        <f t="shared" si="203"/>
        <v>0</v>
      </c>
      <c r="AZ450" s="69">
        <f t="shared" si="204"/>
        <v>0</v>
      </c>
      <c r="BA450" s="69">
        <f t="shared" si="205"/>
        <v>0</v>
      </c>
      <c r="BB450" s="69">
        <f t="shared" si="206"/>
        <v>0</v>
      </c>
      <c r="BC450" s="69">
        <f t="shared" si="207"/>
        <v>0</v>
      </c>
      <c r="BD450" s="69">
        <f t="shared" si="208"/>
        <v>0</v>
      </c>
      <c r="BE450" s="69">
        <f t="shared" si="209"/>
        <v>0</v>
      </c>
      <c r="BF450" s="67">
        <f t="shared" si="210"/>
        <v>0</v>
      </c>
      <c r="BG450" s="69">
        <f t="shared" si="211"/>
        <v>1000</v>
      </c>
      <c r="BH450" s="67">
        <f t="shared" si="212"/>
        <v>0</v>
      </c>
      <c r="BI450" s="79">
        <f t="shared" si="213"/>
        <v>0</v>
      </c>
      <c r="BJ450" s="69">
        <f t="shared" si="214"/>
        <v>0</v>
      </c>
      <c r="BK450" s="69">
        <f t="shared" si="215"/>
        <v>0</v>
      </c>
      <c r="BL450" s="69">
        <f t="shared" si="216"/>
        <v>0</v>
      </c>
      <c r="BM450" s="69">
        <f t="shared" si="217"/>
        <v>0</v>
      </c>
      <c r="BN450" s="69">
        <f t="shared" si="218"/>
        <v>0</v>
      </c>
      <c r="BO450" s="69">
        <f t="shared" si="219"/>
        <v>0</v>
      </c>
      <c r="BP450" s="69">
        <f t="shared" si="220"/>
        <v>0</v>
      </c>
      <c r="BQ450" s="69">
        <f t="shared" si="221"/>
        <v>0</v>
      </c>
      <c r="BR450" s="69">
        <f t="shared" si="222"/>
        <v>0</v>
      </c>
      <c r="BS450" s="69">
        <f t="shared" si="223"/>
        <v>0</v>
      </c>
      <c r="BT450" s="69">
        <f t="shared" si="224"/>
        <v>0</v>
      </c>
      <c r="BU450" s="69">
        <f t="shared" si="225"/>
        <v>0</v>
      </c>
      <c r="BV450" s="69">
        <f t="shared" si="226"/>
        <v>0</v>
      </c>
      <c r="BW450" s="69">
        <f t="shared" si="227"/>
        <v>0</v>
      </c>
      <c r="BX450" s="69">
        <f t="shared" si="228"/>
        <v>0</v>
      </c>
      <c r="BY450" s="69">
        <f t="shared" si="229"/>
        <v>0</v>
      </c>
      <c r="BZ450" s="67">
        <f t="shared" si="230"/>
        <v>0</v>
      </c>
    </row>
    <row r="451" spans="3:78" x14ac:dyDescent="0.25">
      <c r="C451" s="261"/>
      <c r="D451" s="78">
        <v>2</v>
      </c>
      <c r="E451" s="69">
        <v>0</v>
      </c>
      <c r="F451" s="69">
        <v>0</v>
      </c>
      <c r="G451" s="69">
        <v>0</v>
      </c>
      <c r="H451" s="69">
        <v>8.1999999999999993</v>
      </c>
      <c r="I451" s="69">
        <v>8.1999999999999993</v>
      </c>
      <c r="J451" s="69">
        <v>4.4000000000000004</v>
      </c>
      <c r="K451" s="69">
        <v>5.03</v>
      </c>
      <c r="L451" s="69">
        <v>4.4000000000000004</v>
      </c>
      <c r="M451" s="69">
        <v>3.85</v>
      </c>
      <c r="N451" s="69">
        <v>6.44</v>
      </c>
      <c r="O451" s="69">
        <v>6.44</v>
      </c>
      <c r="P451" s="69">
        <v>7.85</v>
      </c>
      <c r="Q451" s="69">
        <v>9.27</v>
      </c>
      <c r="R451" s="69">
        <v>11.8</v>
      </c>
      <c r="S451" s="69">
        <v>11.8</v>
      </c>
      <c r="T451" s="69">
        <v>14.1</v>
      </c>
      <c r="U451" s="69">
        <v>18.2</v>
      </c>
      <c r="V451" s="67">
        <v>23.6</v>
      </c>
      <c r="W451" s="69" t="str">
        <f t="shared" si="232"/>
        <v/>
      </c>
      <c r="X451" s="69" t="str">
        <f t="shared" si="232"/>
        <v/>
      </c>
      <c r="Y451" s="69" t="str">
        <f t="shared" si="232"/>
        <v/>
      </c>
      <c r="Z451" s="69">
        <f t="shared" si="232"/>
        <v>8.1999999999999993</v>
      </c>
      <c r="AA451" s="69">
        <f t="shared" si="232"/>
        <v>8.1999999999999993</v>
      </c>
      <c r="AB451" s="69">
        <f t="shared" si="232"/>
        <v>4.4000000000000004</v>
      </c>
      <c r="AC451" s="69">
        <f t="shared" si="232"/>
        <v>5.03</v>
      </c>
      <c r="AD451" s="69">
        <f t="shared" si="232"/>
        <v>4.4000000000000004</v>
      </c>
      <c r="AE451" s="69">
        <f t="shared" si="232"/>
        <v>3.85</v>
      </c>
      <c r="AF451" s="69">
        <f t="shared" si="232"/>
        <v>6.44</v>
      </c>
      <c r="AG451" s="69">
        <f t="shared" si="232"/>
        <v>6.44</v>
      </c>
      <c r="AH451" s="69">
        <f t="shared" si="232"/>
        <v>7.85</v>
      </c>
      <c r="AI451" s="69">
        <f t="shared" si="232"/>
        <v>9.27</v>
      </c>
      <c r="AJ451" s="69">
        <f t="shared" si="232"/>
        <v>11.8</v>
      </c>
      <c r="AK451" s="69">
        <f t="shared" si="232"/>
        <v>11.8</v>
      </c>
      <c r="AL451" s="69">
        <f t="shared" si="191"/>
        <v>14.1</v>
      </c>
      <c r="AM451" s="69">
        <f t="shared" si="191"/>
        <v>18.2</v>
      </c>
      <c r="AN451" s="67">
        <f t="shared" si="191"/>
        <v>23.6</v>
      </c>
      <c r="AO451" s="69">
        <f t="shared" si="193"/>
        <v>0</v>
      </c>
      <c r="AP451" s="69">
        <f t="shared" si="194"/>
        <v>0</v>
      </c>
      <c r="AQ451" s="69">
        <f t="shared" si="195"/>
        <v>0</v>
      </c>
      <c r="AR451" s="69">
        <f t="shared" si="196"/>
        <v>0</v>
      </c>
      <c r="AS451" s="69">
        <f t="shared" si="197"/>
        <v>0</v>
      </c>
      <c r="AT451" s="69">
        <f t="shared" si="198"/>
        <v>0</v>
      </c>
      <c r="AU451" s="69">
        <f t="shared" si="199"/>
        <v>0</v>
      </c>
      <c r="AV451" s="69">
        <f t="shared" si="200"/>
        <v>0</v>
      </c>
      <c r="AW451" s="69">
        <f t="shared" si="201"/>
        <v>0</v>
      </c>
      <c r="AX451" s="69">
        <f t="shared" si="202"/>
        <v>0</v>
      </c>
      <c r="AY451" s="69">
        <f t="shared" si="203"/>
        <v>0</v>
      </c>
      <c r="AZ451" s="69">
        <f t="shared" si="204"/>
        <v>0</v>
      </c>
      <c r="BA451" s="69">
        <f t="shared" si="205"/>
        <v>0</v>
      </c>
      <c r="BB451" s="69">
        <f t="shared" si="206"/>
        <v>0</v>
      </c>
      <c r="BC451" s="69">
        <f t="shared" si="207"/>
        <v>0</v>
      </c>
      <c r="BD451" s="69">
        <f t="shared" si="208"/>
        <v>0</v>
      </c>
      <c r="BE451" s="69">
        <f t="shared" si="209"/>
        <v>0</v>
      </c>
      <c r="BF451" s="67">
        <f t="shared" si="210"/>
        <v>0</v>
      </c>
      <c r="BG451" s="69">
        <f t="shared" si="211"/>
        <v>1000</v>
      </c>
      <c r="BH451" s="67">
        <f t="shared" si="212"/>
        <v>0</v>
      </c>
      <c r="BI451" s="79">
        <f t="shared" si="213"/>
        <v>0</v>
      </c>
      <c r="BJ451" s="69">
        <f t="shared" si="214"/>
        <v>0</v>
      </c>
      <c r="BK451" s="69">
        <f t="shared" si="215"/>
        <v>0</v>
      </c>
      <c r="BL451" s="69">
        <f t="shared" si="216"/>
        <v>0</v>
      </c>
      <c r="BM451" s="69">
        <f t="shared" si="217"/>
        <v>0</v>
      </c>
      <c r="BN451" s="69">
        <f t="shared" si="218"/>
        <v>0</v>
      </c>
      <c r="BO451" s="69">
        <f t="shared" si="219"/>
        <v>0</v>
      </c>
      <c r="BP451" s="69">
        <f t="shared" si="220"/>
        <v>0</v>
      </c>
      <c r="BQ451" s="69">
        <f t="shared" si="221"/>
        <v>0</v>
      </c>
      <c r="BR451" s="69">
        <f t="shared" si="222"/>
        <v>0</v>
      </c>
      <c r="BS451" s="69">
        <f t="shared" si="223"/>
        <v>0</v>
      </c>
      <c r="BT451" s="69">
        <f t="shared" si="224"/>
        <v>0</v>
      </c>
      <c r="BU451" s="69">
        <f t="shared" si="225"/>
        <v>0</v>
      </c>
      <c r="BV451" s="69">
        <f t="shared" si="226"/>
        <v>0</v>
      </c>
      <c r="BW451" s="69">
        <f t="shared" si="227"/>
        <v>0</v>
      </c>
      <c r="BX451" s="69">
        <f t="shared" si="228"/>
        <v>0</v>
      </c>
      <c r="BY451" s="69">
        <f t="shared" si="229"/>
        <v>0</v>
      </c>
      <c r="BZ451" s="67">
        <f t="shared" si="230"/>
        <v>0</v>
      </c>
    </row>
    <row r="452" spans="3:78" x14ac:dyDescent="0.25">
      <c r="C452" s="261"/>
      <c r="D452" s="78">
        <v>2.1</v>
      </c>
      <c r="E452" s="69">
        <v>0</v>
      </c>
      <c r="F452" s="69">
        <v>0</v>
      </c>
      <c r="G452" s="69">
        <v>0</v>
      </c>
      <c r="H452" s="69">
        <v>8.1999999999999993</v>
      </c>
      <c r="I452" s="69">
        <v>8.1999999999999993</v>
      </c>
      <c r="J452" s="69">
        <v>5.65</v>
      </c>
      <c r="K452" s="69">
        <v>3.54</v>
      </c>
      <c r="L452" s="69">
        <v>4.4000000000000004</v>
      </c>
      <c r="M452" s="69">
        <v>3.85</v>
      </c>
      <c r="N452" s="69">
        <v>6.44</v>
      </c>
      <c r="O452" s="69">
        <v>6.44</v>
      </c>
      <c r="P452" s="69">
        <v>7.85</v>
      </c>
      <c r="Q452" s="69">
        <v>9.58</v>
      </c>
      <c r="R452" s="69">
        <v>11.8</v>
      </c>
      <c r="S452" s="69">
        <v>11.8</v>
      </c>
      <c r="T452" s="69">
        <v>16</v>
      </c>
      <c r="U452" s="69">
        <v>19.600000000000001</v>
      </c>
      <c r="V452" s="67">
        <v>23.6</v>
      </c>
      <c r="W452" s="69" t="str">
        <f t="shared" si="232"/>
        <v/>
      </c>
      <c r="X452" s="69" t="str">
        <f t="shared" si="232"/>
        <v/>
      </c>
      <c r="Y452" s="69" t="str">
        <f t="shared" si="232"/>
        <v/>
      </c>
      <c r="Z452" s="69">
        <f t="shared" si="232"/>
        <v>8.1999999999999993</v>
      </c>
      <c r="AA452" s="69">
        <f t="shared" si="232"/>
        <v>8.1999999999999993</v>
      </c>
      <c r="AB452" s="69">
        <f t="shared" si="232"/>
        <v>5.65</v>
      </c>
      <c r="AC452" s="69">
        <f t="shared" si="232"/>
        <v>3.54</v>
      </c>
      <c r="AD452" s="69">
        <f t="shared" si="232"/>
        <v>4.4000000000000004</v>
      </c>
      <c r="AE452" s="69">
        <f t="shared" si="232"/>
        <v>3.85</v>
      </c>
      <c r="AF452" s="69">
        <f t="shared" si="232"/>
        <v>6.44</v>
      </c>
      <c r="AG452" s="69">
        <f t="shared" si="232"/>
        <v>6.44</v>
      </c>
      <c r="AH452" s="69">
        <f t="shared" si="232"/>
        <v>7.85</v>
      </c>
      <c r="AI452" s="69">
        <f t="shared" si="232"/>
        <v>9.58</v>
      </c>
      <c r="AJ452" s="69">
        <f t="shared" si="232"/>
        <v>11.8</v>
      </c>
      <c r="AK452" s="69">
        <f t="shared" si="232"/>
        <v>11.8</v>
      </c>
      <c r="AL452" s="69">
        <f t="shared" si="191"/>
        <v>16</v>
      </c>
      <c r="AM452" s="69">
        <f t="shared" si="191"/>
        <v>19.600000000000001</v>
      </c>
      <c r="AN452" s="67">
        <f t="shared" si="191"/>
        <v>23.6</v>
      </c>
      <c r="AO452" s="69">
        <f t="shared" si="193"/>
        <v>0</v>
      </c>
      <c r="AP452" s="69">
        <f t="shared" si="194"/>
        <v>0</v>
      </c>
      <c r="AQ452" s="69">
        <f t="shared" si="195"/>
        <v>0</v>
      </c>
      <c r="AR452" s="69">
        <f t="shared" si="196"/>
        <v>0</v>
      </c>
      <c r="AS452" s="69">
        <f t="shared" si="197"/>
        <v>0</v>
      </c>
      <c r="AT452" s="69">
        <f t="shared" si="198"/>
        <v>0</v>
      </c>
      <c r="AU452" s="69">
        <f t="shared" si="199"/>
        <v>0</v>
      </c>
      <c r="AV452" s="69">
        <f t="shared" si="200"/>
        <v>0</v>
      </c>
      <c r="AW452" s="69">
        <f t="shared" si="201"/>
        <v>0</v>
      </c>
      <c r="AX452" s="69">
        <f t="shared" si="202"/>
        <v>0</v>
      </c>
      <c r="AY452" s="69">
        <f t="shared" si="203"/>
        <v>0</v>
      </c>
      <c r="AZ452" s="69">
        <f t="shared" si="204"/>
        <v>0</v>
      </c>
      <c r="BA452" s="69">
        <f t="shared" si="205"/>
        <v>0</v>
      </c>
      <c r="BB452" s="69">
        <f t="shared" si="206"/>
        <v>0</v>
      </c>
      <c r="BC452" s="69">
        <f t="shared" si="207"/>
        <v>0</v>
      </c>
      <c r="BD452" s="69">
        <f t="shared" si="208"/>
        <v>0</v>
      </c>
      <c r="BE452" s="69">
        <f t="shared" si="209"/>
        <v>0</v>
      </c>
      <c r="BF452" s="67">
        <f t="shared" si="210"/>
        <v>0</v>
      </c>
      <c r="BG452" s="69">
        <f t="shared" si="211"/>
        <v>1000</v>
      </c>
      <c r="BH452" s="67">
        <f t="shared" si="212"/>
        <v>0</v>
      </c>
      <c r="BI452" s="79">
        <f t="shared" si="213"/>
        <v>0</v>
      </c>
      <c r="BJ452" s="69">
        <f t="shared" si="214"/>
        <v>0</v>
      </c>
      <c r="BK452" s="69">
        <f t="shared" si="215"/>
        <v>0</v>
      </c>
      <c r="BL452" s="69">
        <f t="shared" si="216"/>
        <v>0</v>
      </c>
      <c r="BM452" s="69">
        <f t="shared" si="217"/>
        <v>0</v>
      </c>
      <c r="BN452" s="69">
        <f t="shared" si="218"/>
        <v>0</v>
      </c>
      <c r="BO452" s="69">
        <f t="shared" si="219"/>
        <v>0</v>
      </c>
      <c r="BP452" s="69">
        <f t="shared" si="220"/>
        <v>0</v>
      </c>
      <c r="BQ452" s="69">
        <f t="shared" si="221"/>
        <v>0</v>
      </c>
      <c r="BR452" s="69">
        <f t="shared" si="222"/>
        <v>0</v>
      </c>
      <c r="BS452" s="69">
        <f t="shared" si="223"/>
        <v>0</v>
      </c>
      <c r="BT452" s="69">
        <f t="shared" si="224"/>
        <v>0</v>
      </c>
      <c r="BU452" s="69">
        <f t="shared" si="225"/>
        <v>0</v>
      </c>
      <c r="BV452" s="69">
        <f t="shared" si="226"/>
        <v>0</v>
      </c>
      <c r="BW452" s="69">
        <f t="shared" si="227"/>
        <v>0</v>
      </c>
      <c r="BX452" s="69">
        <f t="shared" si="228"/>
        <v>0</v>
      </c>
      <c r="BY452" s="69">
        <f t="shared" si="229"/>
        <v>0</v>
      </c>
      <c r="BZ452" s="67">
        <f t="shared" si="230"/>
        <v>0</v>
      </c>
    </row>
    <row r="453" spans="3:78" x14ac:dyDescent="0.25">
      <c r="C453" s="261"/>
      <c r="D453" s="78">
        <v>2.1333333333333333</v>
      </c>
      <c r="E453" s="69">
        <v>0</v>
      </c>
      <c r="F453" s="69">
        <v>0</v>
      </c>
      <c r="G453" s="69">
        <v>0</v>
      </c>
      <c r="H453" s="69">
        <v>8.1999999999999993</v>
      </c>
      <c r="I453" s="69">
        <v>8.1999999999999993</v>
      </c>
      <c r="J453" s="69">
        <v>5.65</v>
      </c>
      <c r="K453" s="69">
        <v>3.54</v>
      </c>
      <c r="L453" s="69">
        <v>4.4000000000000004</v>
      </c>
      <c r="M453" s="69">
        <v>4.08</v>
      </c>
      <c r="N453" s="69">
        <v>6.44</v>
      </c>
      <c r="O453" s="69">
        <v>6.44</v>
      </c>
      <c r="P453" s="69">
        <v>7.85</v>
      </c>
      <c r="Q453" s="69">
        <v>9.58</v>
      </c>
      <c r="R453" s="69">
        <v>11.8</v>
      </c>
      <c r="S453" s="69">
        <v>13</v>
      </c>
      <c r="T453" s="69">
        <v>16</v>
      </c>
      <c r="U453" s="69">
        <v>19.600000000000001</v>
      </c>
      <c r="V453" s="67">
        <v>23.6</v>
      </c>
      <c r="W453" s="69" t="str">
        <f t="shared" si="232"/>
        <v/>
      </c>
      <c r="X453" s="69" t="str">
        <f t="shared" si="232"/>
        <v/>
      </c>
      <c r="Y453" s="69" t="str">
        <f t="shared" si="232"/>
        <v/>
      </c>
      <c r="Z453" s="69">
        <f t="shared" si="232"/>
        <v>8.1999999999999993</v>
      </c>
      <c r="AA453" s="69">
        <f t="shared" si="232"/>
        <v>8.1999999999999993</v>
      </c>
      <c r="AB453" s="69">
        <f t="shared" si="232"/>
        <v>5.65</v>
      </c>
      <c r="AC453" s="69">
        <f t="shared" si="232"/>
        <v>3.54</v>
      </c>
      <c r="AD453" s="69">
        <f t="shared" si="232"/>
        <v>4.4000000000000004</v>
      </c>
      <c r="AE453" s="69">
        <f t="shared" si="232"/>
        <v>4.08</v>
      </c>
      <c r="AF453" s="69">
        <f t="shared" si="232"/>
        <v>6.44</v>
      </c>
      <c r="AG453" s="69">
        <f t="shared" si="232"/>
        <v>6.44</v>
      </c>
      <c r="AH453" s="69">
        <f t="shared" si="232"/>
        <v>7.85</v>
      </c>
      <c r="AI453" s="69">
        <f t="shared" si="232"/>
        <v>9.58</v>
      </c>
      <c r="AJ453" s="69">
        <f t="shared" si="232"/>
        <v>11.8</v>
      </c>
      <c r="AK453" s="69">
        <f t="shared" si="232"/>
        <v>13</v>
      </c>
      <c r="AL453" s="69">
        <f t="shared" si="191"/>
        <v>16</v>
      </c>
      <c r="AM453" s="69">
        <f t="shared" si="191"/>
        <v>19.600000000000001</v>
      </c>
      <c r="AN453" s="67">
        <f t="shared" si="191"/>
        <v>23.6</v>
      </c>
      <c r="AO453" s="69">
        <f t="shared" si="193"/>
        <v>0</v>
      </c>
      <c r="AP453" s="69">
        <f t="shared" si="194"/>
        <v>0</v>
      </c>
      <c r="AQ453" s="69">
        <f t="shared" si="195"/>
        <v>0</v>
      </c>
      <c r="AR453" s="69">
        <f t="shared" si="196"/>
        <v>0</v>
      </c>
      <c r="AS453" s="69">
        <f t="shared" si="197"/>
        <v>0</v>
      </c>
      <c r="AT453" s="69">
        <f t="shared" si="198"/>
        <v>0</v>
      </c>
      <c r="AU453" s="69">
        <f t="shared" si="199"/>
        <v>0</v>
      </c>
      <c r="AV453" s="69">
        <f t="shared" si="200"/>
        <v>0</v>
      </c>
      <c r="AW453" s="69">
        <f t="shared" si="201"/>
        <v>0</v>
      </c>
      <c r="AX453" s="69">
        <f t="shared" si="202"/>
        <v>0</v>
      </c>
      <c r="AY453" s="69">
        <f t="shared" si="203"/>
        <v>0</v>
      </c>
      <c r="AZ453" s="69">
        <f t="shared" si="204"/>
        <v>0</v>
      </c>
      <c r="BA453" s="69">
        <f t="shared" si="205"/>
        <v>0</v>
      </c>
      <c r="BB453" s="69">
        <f t="shared" si="206"/>
        <v>0</v>
      </c>
      <c r="BC453" s="69">
        <f t="shared" si="207"/>
        <v>0</v>
      </c>
      <c r="BD453" s="69">
        <f t="shared" si="208"/>
        <v>0</v>
      </c>
      <c r="BE453" s="69">
        <f t="shared" si="209"/>
        <v>0</v>
      </c>
      <c r="BF453" s="67">
        <f t="shared" si="210"/>
        <v>0</v>
      </c>
      <c r="BG453" s="69">
        <f t="shared" si="211"/>
        <v>1000</v>
      </c>
      <c r="BH453" s="67">
        <f t="shared" si="212"/>
        <v>0</v>
      </c>
      <c r="BI453" s="79">
        <f t="shared" si="213"/>
        <v>0</v>
      </c>
      <c r="BJ453" s="69">
        <f t="shared" si="214"/>
        <v>0</v>
      </c>
      <c r="BK453" s="69">
        <f t="shared" si="215"/>
        <v>0</v>
      </c>
      <c r="BL453" s="69">
        <f t="shared" si="216"/>
        <v>0</v>
      </c>
      <c r="BM453" s="69">
        <f t="shared" si="217"/>
        <v>0</v>
      </c>
      <c r="BN453" s="69">
        <f t="shared" si="218"/>
        <v>0</v>
      </c>
      <c r="BO453" s="69">
        <f t="shared" si="219"/>
        <v>0</v>
      </c>
      <c r="BP453" s="69">
        <f t="shared" si="220"/>
        <v>0</v>
      </c>
      <c r="BQ453" s="69">
        <f t="shared" si="221"/>
        <v>0</v>
      </c>
      <c r="BR453" s="69">
        <f t="shared" si="222"/>
        <v>0</v>
      </c>
      <c r="BS453" s="69">
        <f t="shared" si="223"/>
        <v>0</v>
      </c>
      <c r="BT453" s="69">
        <f t="shared" si="224"/>
        <v>0</v>
      </c>
      <c r="BU453" s="69">
        <f t="shared" si="225"/>
        <v>0</v>
      </c>
      <c r="BV453" s="69">
        <f t="shared" si="226"/>
        <v>0</v>
      </c>
      <c r="BW453" s="69">
        <f t="shared" si="227"/>
        <v>0</v>
      </c>
      <c r="BX453" s="69">
        <f t="shared" si="228"/>
        <v>0</v>
      </c>
      <c r="BY453" s="69">
        <f t="shared" si="229"/>
        <v>0</v>
      </c>
      <c r="BZ453" s="67">
        <f t="shared" si="230"/>
        <v>0</v>
      </c>
    </row>
    <row r="454" spans="3:78" x14ac:dyDescent="0.25">
      <c r="C454" s="261"/>
      <c r="D454" s="78">
        <v>2.1428571428571428</v>
      </c>
      <c r="E454" s="69">
        <v>0</v>
      </c>
      <c r="F454" s="69">
        <v>0</v>
      </c>
      <c r="G454" s="69">
        <v>0</v>
      </c>
      <c r="H454" s="69">
        <v>8.1999999999999993</v>
      </c>
      <c r="I454" s="69">
        <v>8.1999999999999993</v>
      </c>
      <c r="J454" s="69">
        <v>5.65</v>
      </c>
      <c r="K454" s="69">
        <v>3.54</v>
      </c>
      <c r="L454" s="69">
        <v>4.4000000000000004</v>
      </c>
      <c r="M454" s="69">
        <v>4.08</v>
      </c>
      <c r="N454" s="69">
        <v>6.44</v>
      </c>
      <c r="O454" s="69">
        <v>6.44</v>
      </c>
      <c r="P454" s="69">
        <v>7.85</v>
      </c>
      <c r="Q454" s="69">
        <v>9.58</v>
      </c>
      <c r="R454" s="69">
        <v>11.8</v>
      </c>
      <c r="S454" s="69">
        <v>13</v>
      </c>
      <c r="T454" s="69">
        <v>16</v>
      </c>
      <c r="U454" s="69">
        <v>19.600000000000001</v>
      </c>
      <c r="V454" s="67">
        <v>23.6</v>
      </c>
      <c r="W454" s="69" t="str">
        <f t="shared" ref="W454:AL470" si="233">IF(E454=0,"",E454)</f>
        <v/>
      </c>
      <c r="X454" s="69" t="str">
        <f t="shared" si="233"/>
        <v/>
      </c>
      <c r="Y454" s="69" t="str">
        <f t="shared" si="233"/>
        <v/>
      </c>
      <c r="Z454" s="69">
        <f t="shared" si="233"/>
        <v>8.1999999999999993</v>
      </c>
      <c r="AA454" s="69">
        <f t="shared" si="233"/>
        <v>8.1999999999999993</v>
      </c>
      <c r="AB454" s="69">
        <f t="shared" si="233"/>
        <v>5.65</v>
      </c>
      <c r="AC454" s="69">
        <f t="shared" si="233"/>
        <v>3.54</v>
      </c>
      <c r="AD454" s="69">
        <f t="shared" si="233"/>
        <v>4.4000000000000004</v>
      </c>
      <c r="AE454" s="69">
        <f t="shared" si="233"/>
        <v>4.08</v>
      </c>
      <c r="AF454" s="69">
        <f t="shared" si="233"/>
        <v>6.44</v>
      </c>
      <c r="AG454" s="69">
        <f t="shared" si="233"/>
        <v>6.44</v>
      </c>
      <c r="AH454" s="69">
        <f t="shared" si="233"/>
        <v>7.85</v>
      </c>
      <c r="AI454" s="69">
        <f t="shared" si="233"/>
        <v>9.58</v>
      </c>
      <c r="AJ454" s="69">
        <f t="shared" si="233"/>
        <v>11.8</v>
      </c>
      <c r="AK454" s="69">
        <f t="shared" si="233"/>
        <v>13</v>
      </c>
      <c r="AL454" s="69">
        <f t="shared" si="191"/>
        <v>16</v>
      </c>
      <c r="AM454" s="69">
        <f t="shared" si="191"/>
        <v>19.600000000000001</v>
      </c>
      <c r="AN454" s="67">
        <f t="shared" si="191"/>
        <v>23.6</v>
      </c>
      <c r="AO454" s="69">
        <f t="shared" si="193"/>
        <v>0</v>
      </c>
      <c r="AP454" s="69">
        <f t="shared" si="194"/>
        <v>0</v>
      </c>
      <c r="AQ454" s="69">
        <f t="shared" si="195"/>
        <v>0</v>
      </c>
      <c r="AR454" s="69">
        <f t="shared" si="196"/>
        <v>0</v>
      </c>
      <c r="AS454" s="69">
        <f t="shared" si="197"/>
        <v>0</v>
      </c>
      <c r="AT454" s="69">
        <f t="shared" si="198"/>
        <v>0</v>
      </c>
      <c r="AU454" s="69">
        <f t="shared" si="199"/>
        <v>0</v>
      </c>
      <c r="AV454" s="69">
        <f t="shared" si="200"/>
        <v>0</v>
      </c>
      <c r="AW454" s="69">
        <f t="shared" si="201"/>
        <v>0</v>
      </c>
      <c r="AX454" s="69">
        <f t="shared" si="202"/>
        <v>0</v>
      </c>
      <c r="AY454" s="69">
        <f t="shared" si="203"/>
        <v>0</v>
      </c>
      <c r="AZ454" s="69">
        <f t="shared" si="204"/>
        <v>0</v>
      </c>
      <c r="BA454" s="69">
        <f t="shared" si="205"/>
        <v>0</v>
      </c>
      <c r="BB454" s="69">
        <f t="shared" si="206"/>
        <v>0</v>
      </c>
      <c r="BC454" s="69">
        <f t="shared" si="207"/>
        <v>0</v>
      </c>
      <c r="BD454" s="69">
        <f t="shared" si="208"/>
        <v>0</v>
      </c>
      <c r="BE454" s="69">
        <f t="shared" si="209"/>
        <v>0</v>
      </c>
      <c r="BF454" s="67">
        <f t="shared" si="210"/>
        <v>0</v>
      </c>
      <c r="BG454" s="69">
        <f t="shared" si="211"/>
        <v>1000</v>
      </c>
      <c r="BH454" s="67">
        <f t="shared" si="212"/>
        <v>0</v>
      </c>
      <c r="BI454" s="79">
        <f t="shared" si="213"/>
        <v>0</v>
      </c>
      <c r="BJ454" s="69">
        <f t="shared" si="214"/>
        <v>0</v>
      </c>
      <c r="BK454" s="69">
        <f t="shared" si="215"/>
        <v>0</v>
      </c>
      <c r="BL454" s="69">
        <f t="shared" si="216"/>
        <v>0</v>
      </c>
      <c r="BM454" s="69">
        <f t="shared" si="217"/>
        <v>0</v>
      </c>
      <c r="BN454" s="69">
        <f t="shared" si="218"/>
        <v>0</v>
      </c>
      <c r="BO454" s="69">
        <f t="shared" si="219"/>
        <v>0</v>
      </c>
      <c r="BP454" s="69">
        <f t="shared" si="220"/>
        <v>0</v>
      </c>
      <c r="BQ454" s="69">
        <f t="shared" si="221"/>
        <v>0</v>
      </c>
      <c r="BR454" s="69">
        <f t="shared" si="222"/>
        <v>0</v>
      </c>
      <c r="BS454" s="69">
        <f t="shared" si="223"/>
        <v>0</v>
      </c>
      <c r="BT454" s="69">
        <f t="shared" si="224"/>
        <v>0</v>
      </c>
      <c r="BU454" s="69">
        <f t="shared" si="225"/>
        <v>0</v>
      </c>
      <c r="BV454" s="69">
        <f t="shared" si="226"/>
        <v>0</v>
      </c>
      <c r="BW454" s="69">
        <f t="shared" si="227"/>
        <v>0</v>
      </c>
      <c r="BX454" s="69">
        <f t="shared" si="228"/>
        <v>0</v>
      </c>
      <c r="BY454" s="69">
        <f t="shared" si="229"/>
        <v>0</v>
      </c>
      <c r="BZ454" s="67">
        <f t="shared" si="230"/>
        <v>0</v>
      </c>
    </row>
    <row r="455" spans="3:78" x14ac:dyDescent="0.25">
      <c r="C455" s="261"/>
      <c r="D455" s="78">
        <v>2.1818181818181817</v>
      </c>
      <c r="E455" s="69">
        <v>0</v>
      </c>
      <c r="F455" s="69">
        <v>0</v>
      </c>
      <c r="G455" s="69">
        <v>0</v>
      </c>
      <c r="H455" s="69">
        <v>8.1999999999999993</v>
      </c>
      <c r="I455" s="69">
        <v>8.1999999999999993</v>
      </c>
      <c r="J455" s="69">
        <v>5.65</v>
      </c>
      <c r="K455" s="69">
        <v>4.4000000000000004</v>
      </c>
      <c r="L455" s="69">
        <v>4.4000000000000004</v>
      </c>
      <c r="M455" s="69">
        <v>4.08</v>
      </c>
      <c r="N455" s="69">
        <v>6.44</v>
      </c>
      <c r="O455" s="69">
        <v>6.44</v>
      </c>
      <c r="P455" s="69">
        <v>7.85</v>
      </c>
      <c r="Q455" s="69">
        <v>9.74</v>
      </c>
      <c r="R455" s="69">
        <v>11.8</v>
      </c>
      <c r="S455" s="69">
        <v>13</v>
      </c>
      <c r="T455" s="69">
        <v>16</v>
      </c>
      <c r="U455" s="69">
        <v>19.600000000000001</v>
      </c>
      <c r="V455" s="67">
        <v>25</v>
      </c>
      <c r="W455" s="69" t="str">
        <f t="shared" si="233"/>
        <v/>
      </c>
      <c r="X455" s="69" t="str">
        <f t="shared" si="233"/>
        <v/>
      </c>
      <c r="Y455" s="69" t="str">
        <f t="shared" si="233"/>
        <v/>
      </c>
      <c r="Z455" s="69">
        <f t="shared" si="233"/>
        <v>8.1999999999999993</v>
      </c>
      <c r="AA455" s="69">
        <f t="shared" si="233"/>
        <v>8.1999999999999993</v>
      </c>
      <c r="AB455" s="69">
        <f t="shared" si="233"/>
        <v>5.65</v>
      </c>
      <c r="AC455" s="69">
        <f t="shared" si="233"/>
        <v>4.4000000000000004</v>
      </c>
      <c r="AD455" s="69">
        <f t="shared" si="233"/>
        <v>4.4000000000000004</v>
      </c>
      <c r="AE455" s="69">
        <f t="shared" si="233"/>
        <v>4.08</v>
      </c>
      <c r="AF455" s="69">
        <f t="shared" si="233"/>
        <v>6.44</v>
      </c>
      <c r="AG455" s="69">
        <f t="shared" si="233"/>
        <v>6.44</v>
      </c>
      <c r="AH455" s="69">
        <f t="shared" si="233"/>
        <v>7.85</v>
      </c>
      <c r="AI455" s="69">
        <f t="shared" si="233"/>
        <v>9.74</v>
      </c>
      <c r="AJ455" s="69">
        <f t="shared" si="233"/>
        <v>11.8</v>
      </c>
      <c r="AK455" s="69">
        <f t="shared" si="233"/>
        <v>13</v>
      </c>
      <c r="AL455" s="69">
        <f t="shared" si="191"/>
        <v>16</v>
      </c>
      <c r="AM455" s="69">
        <f t="shared" si="191"/>
        <v>19.600000000000001</v>
      </c>
      <c r="AN455" s="67">
        <f t="shared" si="191"/>
        <v>25</v>
      </c>
      <c r="AO455" s="69">
        <f t="shared" si="193"/>
        <v>0</v>
      </c>
      <c r="AP455" s="69">
        <f t="shared" si="194"/>
        <v>0</v>
      </c>
      <c r="AQ455" s="69">
        <f t="shared" si="195"/>
        <v>0</v>
      </c>
      <c r="AR455" s="69">
        <f t="shared" si="196"/>
        <v>0</v>
      </c>
      <c r="AS455" s="69">
        <f t="shared" si="197"/>
        <v>0</v>
      </c>
      <c r="AT455" s="69">
        <f t="shared" si="198"/>
        <v>0</v>
      </c>
      <c r="AU455" s="69">
        <f t="shared" si="199"/>
        <v>0</v>
      </c>
      <c r="AV455" s="69">
        <f t="shared" si="200"/>
        <v>0</v>
      </c>
      <c r="AW455" s="69">
        <f t="shared" si="201"/>
        <v>0</v>
      </c>
      <c r="AX455" s="69">
        <f t="shared" si="202"/>
        <v>0</v>
      </c>
      <c r="AY455" s="69">
        <f t="shared" si="203"/>
        <v>0</v>
      </c>
      <c r="AZ455" s="69">
        <f t="shared" si="204"/>
        <v>0</v>
      </c>
      <c r="BA455" s="69">
        <f t="shared" si="205"/>
        <v>0</v>
      </c>
      <c r="BB455" s="69">
        <f t="shared" si="206"/>
        <v>0</v>
      </c>
      <c r="BC455" s="69">
        <f t="shared" si="207"/>
        <v>0</v>
      </c>
      <c r="BD455" s="69">
        <f t="shared" si="208"/>
        <v>0</v>
      </c>
      <c r="BE455" s="69">
        <f t="shared" si="209"/>
        <v>0</v>
      </c>
      <c r="BF455" s="67">
        <f t="shared" si="210"/>
        <v>0</v>
      </c>
      <c r="BG455" s="69">
        <f t="shared" si="211"/>
        <v>1000</v>
      </c>
      <c r="BH455" s="67">
        <f t="shared" si="212"/>
        <v>0</v>
      </c>
      <c r="BI455" s="79">
        <f t="shared" si="213"/>
        <v>0</v>
      </c>
      <c r="BJ455" s="69">
        <f t="shared" si="214"/>
        <v>0</v>
      </c>
      <c r="BK455" s="69">
        <f t="shared" si="215"/>
        <v>0</v>
      </c>
      <c r="BL455" s="69">
        <f t="shared" si="216"/>
        <v>0</v>
      </c>
      <c r="BM455" s="69">
        <f t="shared" si="217"/>
        <v>0</v>
      </c>
      <c r="BN455" s="69">
        <f t="shared" si="218"/>
        <v>0</v>
      </c>
      <c r="BO455" s="69">
        <f t="shared" si="219"/>
        <v>0</v>
      </c>
      <c r="BP455" s="69">
        <f t="shared" si="220"/>
        <v>0</v>
      </c>
      <c r="BQ455" s="69">
        <f t="shared" si="221"/>
        <v>0</v>
      </c>
      <c r="BR455" s="69">
        <f t="shared" si="222"/>
        <v>0</v>
      </c>
      <c r="BS455" s="69">
        <f t="shared" si="223"/>
        <v>0</v>
      </c>
      <c r="BT455" s="69">
        <f t="shared" si="224"/>
        <v>0</v>
      </c>
      <c r="BU455" s="69">
        <f t="shared" si="225"/>
        <v>0</v>
      </c>
      <c r="BV455" s="69">
        <f t="shared" si="226"/>
        <v>0</v>
      </c>
      <c r="BW455" s="69">
        <f t="shared" si="227"/>
        <v>0</v>
      </c>
      <c r="BX455" s="69">
        <f t="shared" si="228"/>
        <v>0</v>
      </c>
      <c r="BY455" s="69">
        <f t="shared" si="229"/>
        <v>0</v>
      </c>
      <c r="BZ455" s="67">
        <f t="shared" si="230"/>
        <v>0</v>
      </c>
    </row>
    <row r="456" spans="3:78" x14ac:dyDescent="0.25">
      <c r="C456" s="261"/>
      <c r="D456" s="78">
        <v>2.2000000000000002</v>
      </c>
      <c r="E456" s="69">
        <v>0</v>
      </c>
      <c r="F456" s="69">
        <v>0</v>
      </c>
      <c r="G456" s="69">
        <v>0</v>
      </c>
      <c r="H456" s="69">
        <v>8.1999999999999993</v>
      </c>
      <c r="I456" s="69">
        <v>8.1999999999999993</v>
      </c>
      <c r="J456" s="69">
        <v>5.65</v>
      </c>
      <c r="K456" s="69">
        <v>4.4000000000000004</v>
      </c>
      <c r="L456" s="69">
        <v>4.4000000000000004</v>
      </c>
      <c r="M456" s="69">
        <v>4.08</v>
      </c>
      <c r="N456" s="69">
        <v>6.44</v>
      </c>
      <c r="O456" s="69">
        <v>6.44</v>
      </c>
      <c r="P456" s="69">
        <v>7.85</v>
      </c>
      <c r="Q456" s="69">
        <v>11.8</v>
      </c>
      <c r="R456" s="69">
        <v>11.8</v>
      </c>
      <c r="S456" s="69">
        <v>13</v>
      </c>
      <c r="T456" s="69">
        <v>16</v>
      </c>
      <c r="U456" s="69">
        <v>19.600000000000001</v>
      </c>
      <c r="V456" s="67">
        <v>25</v>
      </c>
      <c r="W456" s="69" t="str">
        <f t="shared" si="233"/>
        <v/>
      </c>
      <c r="X456" s="69" t="str">
        <f t="shared" si="233"/>
        <v/>
      </c>
      <c r="Y456" s="69" t="str">
        <f t="shared" si="233"/>
        <v/>
      </c>
      <c r="Z456" s="69">
        <f t="shared" si="233"/>
        <v>8.1999999999999993</v>
      </c>
      <c r="AA456" s="69">
        <f t="shared" si="233"/>
        <v>8.1999999999999993</v>
      </c>
      <c r="AB456" s="69">
        <f t="shared" si="233"/>
        <v>5.65</v>
      </c>
      <c r="AC456" s="69">
        <f t="shared" si="233"/>
        <v>4.4000000000000004</v>
      </c>
      <c r="AD456" s="69">
        <f t="shared" si="233"/>
        <v>4.4000000000000004</v>
      </c>
      <c r="AE456" s="69">
        <f t="shared" si="233"/>
        <v>4.08</v>
      </c>
      <c r="AF456" s="69">
        <f t="shared" si="233"/>
        <v>6.44</v>
      </c>
      <c r="AG456" s="69">
        <f t="shared" si="233"/>
        <v>6.44</v>
      </c>
      <c r="AH456" s="69">
        <f t="shared" si="233"/>
        <v>7.85</v>
      </c>
      <c r="AI456" s="69">
        <f t="shared" si="233"/>
        <v>11.8</v>
      </c>
      <c r="AJ456" s="69">
        <f t="shared" si="233"/>
        <v>11.8</v>
      </c>
      <c r="AK456" s="69">
        <f t="shared" si="233"/>
        <v>13</v>
      </c>
      <c r="AL456" s="69">
        <f t="shared" si="191"/>
        <v>16</v>
      </c>
      <c r="AM456" s="69">
        <f t="shared" si="191"/>
        <v>19.600000000000001</v>
      </c>
      <c r="AN456" s="67">
        <f t="shared" si="191"/>
        <v>25</v>
      </c>
      <c r="AO456" s="69">
        <f t="shared" si="193"/>
        <v>0</v>
      </c>
      <c r="AP456" s="69">
        <f t="shared" si="194"/>
        <v>0</v>
      </c>
      <c r="AQ456" s="69">
        <f t="shared" si="195"/>
        <v>0</v>
      </c>
      <c r="AR456" s="69">
        <f t="shared" si="196"/>
        <v>0</v>
      </c>
      <c r="AS456" s="69">
        <f t="shared" si="197"/>
        <v>0</v>
      </c>
      <c r="AT456" s="69">
        <f t="shared" si="198"/>
        <v>0</v>
      </c>
      <c r="AU456" s="69">
        <f t="shared" si="199"/>
        <v>0</v>
      </c>
      <c r="AV456" s="69">
        <f t="shared" si="200"/>
        <v>0</v>
      </c>
      <c r="AW456" s="69">
        <f t="shared" si="201"/>
        <v>0</v>
      </c>
      <c r="AX456" s="69">
        <f t="shared" si="202"/>
        <v>0</v>
      </c>
      <c r="AY456" s="69">
        <f t="shared" si="203"/>
        <v>0</v>
      </c>
      <c r="AZ456" s="69">
        <f t="shared" si="204"/>
        <v>0</v>
      </c>
      <c r="BA456" s="69">
        <f t="shared" si="205"/>
        <v>0</v>
      </c>
      <c r="BB456" s="69">
        <f t="shared" si="206"/>
        <v>0</v>
      </c>
      <c r="BC456" s="69">
        <f t="shared" si="207"/>
        <v>0</v>
      </c>
      <c r="BD456" s="69">
        <f t="shared" si="208"/>
        <v>0</v>
      </c>
      <c r="BE456" s="69">
        <f t="shared" si="209"/>
        <v>0</v>
      </c>
      <c r="BF456" s="67">
        <f t="shared" si="210"/>
        <v>0</v>
      </c>
      <c r="BG456" s="69">
        <f t="shared" si="211"/>
        <v>1000</v>
      </c>
      <c r="BH456" s="67">
        <f t="shared" si="212"/>
        <v>0</v>
      </c>
      <c r="BI456" s="79">
        <f t="shared" si="213"/>
        <v>0</v>
      </c>
      <c r="BJ456" s="69">
        <f t="shared" si="214"/>
        <v>0</v>
      </c>
      <c r="BK456" s="69">
        <f t="shared" si="215"/>
        <v>0</v>
      </c>
      <c r="BL456" s="69">
        <f t="shared" si="216"/>
        <v>0</v>
      </c>
      <c r="BM456" s="69">
        <f t="shared" si="217"/>
        <v>0</v>
      </c>
      <c r="BN456" s="69">
        <f t="shared" si="218"/>
        <v>0</v>
      </c>
      <c r="BO456" s="69">
        <f t="shared" si="219"/>
        <v>0</v>
      </c>
      <c r="BP456" s="69">
        <f t="shared" si="220"/>
        <v>0</v>
      </c>
      <c r="BQ456" s="69">
        <f t="shared" si="221"/>
        <v>0</v>
      </c>
      <c r="BR456" s="69">
        <f t="shared" si="222"/>
        <v>0</v>
      </c>
      <c r="BS456" s="69">
        <f t="shared" si="223"/>
        <v>0</v>
      </c>
      <c r="BT456" s="69">
        <f t="shared" si="224"/>
        <v>0</v>
      </c>
      <c r="BU456" s="69">
        <f t="shared" si="225"/>
        <v>0</v>
      </c>
      <c r="BV456" s="69">
        <f t="shared" si="226"/>
        <v>0</v>
      </c>
      <c r="BW456" s="69">
        <f t="shared" si="227"/>
        <v>0</v>
      </c>
      <c r="BX456" s="69">
        <f t="shared" si="228"/>
        <v>0</v>
      </c>
      <c r="BY456" s="69">
        <f t="shared" si="229"/>
        <v>0</v>
      </c>
      <c r="BZ456" s="67">
        <f t="shared" si="230"/>
        <v>0</v>
      </c>
    </row>
    <row r="457" spans="3:78" x14ac:dyDescent="0.25">
      <c r="C457" s="261"/>
      <c r="D457" s="78">
        <v>2.2222222222222223</v>
      </c>
      <c r="E457" s="69">
        <v>0</v>
      </c>
      <c r="F457" s="69">
        <v>0</v>
      </c>
      <c r="G457" s="69">
        <v>0</v>
      </c>
      <c r="H457" s="69">
        <v>8.1999999999999993</v>
      </c>
      <c r="I457" s="69">
        <v>8.1999999999999993</v>
      </c>
      <c r="J457" s="69">
        <v>5.65</v>
      </c>
      <c r="K457" s="69">
        <v>4.4000000000000004</v>
      </c>
      <c r="L457" s="69">
        <v>4.4000000000000004</v>
      </c>
      <c r="M457" s="69">
        <v>4.08</v>
      </c>
      <c r="N457" s="69">
        <v>6.44</v>
      </c>
      <c r="O457" s="69">
        <v>6.44</v>
      </c>
      <c r="P457" s="69">
        <v>9.27</v>
      </c>
      <c r="Q457" s="69">
        <v>11.8</v>
      </c>
      <c r="R457" s="69">
        <v>13</v>
      </c>
      <c r="S457" s="69">
        <v>13</v>
      </c>
      <c r="T457" s="69">
        <v>16</v>
      </c>
      <c r="U457" s="69">
        <v>19.600000000000001</v>
      </c>
      <c r="V457" s="67">
        <v>25</v>
      </c>
      <c r="W457" s="69" t="str">
        <f t="shared" si="233"/>
        <v/>
      </c>
      <c r="X457" s="69" t="str">
        <f t="shared" si="233"/>
        <v/>
      </c>
      <c r="Y457" s="69" t="str">
        <f t="shared" si="233"/>
        <v/>
      </c>
      <c r="Z457" s="69">
        <f t="shared" si="233"/>
        <v>8.1999999999999993</v>
      </c>
      <c r="AA457" s="69">
        <f t="shared" si="233"/>
        <v>8.1999999999999993</v>
      </c>
      <c r="AB457" s="69">
        <f t="shared" si="233"/>
        <v>5.65</v>
      </c>
      <c r="AC457" s="69">
        <f t="shared" si="233"/>
        <v>4.4000000000000004</v>
      </c>
      <c r="AD457" s="69">
        <f t="shared" si="233"/>
        <v>4.4000000000000004</v>
      </c>
      <c r="AE457" s="69">
        <f t="shared" si="233"/>
        <v>4.08</v>
      </c>
      <c r="AF457" s="69">
        <f t="shared" si="233"/>
        <v>6.44</v>
      </c>
      <c r="AG457" s="69">
        <f t="shared" si="233"/>
        <v>6.44</v>
      </c>
      <c r="AH457" s="69">
        <f t="shared" si="233"/>
        <v>9.27</v>
      </c>
      <c r="AI457" s="69">
        <f t="shared" si="233"/>
        <v>11.8</v>
      </c>
      <c r="AJ457" s="69">
        <f t="shared" si="233"/>
        <v>13</v>
      </c>
      <c r="AK457" s="69">
        <f t="shared" si="233"/>
        <v>13</v>
      </c>
      <c r="AL457" s="69">
        <f t="shared" si="191"/>
        <v>16</v>
      </c>
      <c r="AM457" s="69">
        <f t="shared" si="191"/>
        <v>19.600000000000001</v>
      </c>
      <c r="AN457" s="67">
        <f t="shared" si="191"/>
        <v>25</v>
      </c>
      <c r="AO457" s="69">
        <f t="shared" si="193"/>
        <v>0</v>
      </c>
      <c r="AP457" s="69">
        <f t="shared" si="194"/>
        <v>0</v>
      </c>
      <c r="AQ457" s="69">
        <f t="shared" si="195"/>
        <v>0</v>
      </c>
      <c r="AR457" s="69">
        <f t="shared" si="196"/>
        <v>0</v>
      </c>
      <c r="AS457" s="69">
        <f t="shared" si="197"/>
        <v>0</v>
      </c>
      <c r="AT457" s="69">
        <f t="shared" si="198"/>
        <v>0</v>
      </c>
      <c r="AU457" s="69">
        <f t="shared" si="199"/>
        <v>0</v>
      </c>
      <c r="AV457" s="69">
        <f t="shared" si="200"/>
        <v>0</v>
      </c>
      <c r="AW457" s="69">
        <f t="shared" si="201"/>
        <v>0</v>
      </c>
      <c r="AX457" s="69">
        <f t="shared" si="202"/>
        <v>0</v>
      </c>
      <c r="AY457" s="69">
        <f t="shared" si="203"/>
        <v>0</v>
      </c>
      <c r="AZ457" s="69">
        <f t="shared" si="204"/>
        <v>0</v>
      </c>
      <c r="BA457" s="69">
        <f t="shared" si="205"/>
        <v>0</v>
      </c>
      <c r="BB457" s="69">
        <f t="shared" si="206"/>
        <v>0</v>
      </c>
      <c r="BC457" s="69">
        <f t="shared" si="207"/>
        <v>0</v>
      </c>
      <c r="BD457" s="69">
        <f t="shared" si="208"/>
        <v>0</v>
      </c>
      <c r="BE457" s="69">
        <f t="shared" si="209"/>
        <v>0</v>
      </c>
      <c r="BF457" s="67">
        <f t="shared" si="210"/>
        <v>0</v>
      </c>
      <c r="BG457" s="69">
        <f t="shared" si="211"/>
        <v>1000</v>
      </c>
      <c r="BH457" s="67">
        <f t="shared" si="212"/>
        <v>0</v>
      </c>
      <c r="BI457" s="79">
        <f t="shared" si="213"/>
        <v>0</v>
      </c>
      <c r="BJ457" s="69">
        <f t="shared" si="214"/>
        <v>0</v>
      </c>
      <c r="BK457" s="69">
        <f t="shared" si="215"/>
        <v>0</v>
      </c>
      <c r="BL457" s="69">
        <f t="shared" si="216"/>
        <v>0</v>
      </c>
      <c r="BM457" s="69">
        <f t="shared" si="217"/>
        <v>0</v>
      </c>
      <c r="BN457" s="69">
        <f t="shared" si="218"/>
        <v>0</v>
      </c>
      <c r="BO457" s="69">
        <f t="shared" si="219"/>
        <v>0</v>
      </c>
      <c r="BP457" s="69">
        <f t="shared" si="220"/>
        <v>0</v>
      </c>
      <c r="BQ457" s="69">
        <f t="shared" si="221"/>
        <v>0</v>
      </c>
      <c r="BR457" s="69">
        <f t="shared" si="222"/>
        <v>0</v>
      </c>
      <c r="BS457" s="69">
        <f t="shared" si="223"/>
        <v>0</v>
      </c>
      <c r="BT457" s="69">
        <f t="shared" si="224"/>
        <v>0</v>
      </c>
      <c r="BU457" s="69">
        <f t="shared" si="225"/>
        <v>0</v>
      </c>
      <c r="BV457" s="69">
        <f t="shared" si="226"/>
        <v>0</v>
      </c>
      <c r="BW457" s="69">
        <f t="shared" si="227"/>
        <v>0</v>
      </c>
      <c r="BX457" s="69">
        <f t="shared" si="228"/>
        <v>0</v>
      </c>
      <c r="BY457" s="69">
        <f t="shared" si="229"/>
        <v>0</v>
      </c>
      <c r="BZ457" s="67">
        <f t="shared" si="230"/>
        <v>0</v>
      </c>
    </row>
    <row r="458" spans="3:78" x14ac:dyDescent="0.25">
      <c r="C458" s="261"/>
      <c r="D458" s="78">
        <v>2.25</v>
      </c>
      <c r="E458" s="69">
        <v>0</v>
      </c>
      <c r="F458" s="69">
        <v>0</v>
      </c>
      <c r="G458" s="69">
        <v>10.8</v>
      </c>
      <c r="H458" s="69">
        <v>8.1999999999999993</v>
      </c>
      <c r="I458" s="69">
        <v>5.65</v>
      </c>
      <c r="J458" s="69">
        <v>5.65</v>
      </c>
      <c r="K458" s="69">
        <v>4.4000000000000004</v>
      </c>
      <c r="L458" s="69">
        <v>3.85</v>
      </c>
      <c r="M458" s="69">
        <v>4.08</v>
      </c>
      <c r="N458" s="69">
        <v>6.44</v>
      </c>
      <c r="O458" s="69">
        <v>6.44</v>
      </c>
      <c r="P458" s="69">
        <v>9.27</v>
      </c>
      <c r="Q458" s="69">
        <v>11.8</v>
      </c>
      <c r="R458" s="69">
        <v>13</v>
      </c>
      <c r="S458" s="69">
        <v>13</v>
      </c>
      <c r="T458" s="69">
        <v>16</v>
      </c>
      <c r="U458" s="69">
        <v>20.399999999999999</v>
      </c>
      <c r="V458" s="67">
        <v>25</v>
      </c>
      <c r="W458" s="69" t="str">
        <f t="shared" si="233"/>
        <v/>
      </c>
      <c r="X458" s="69" t="str">
        <f t="shared" si="233"/>
        <v/>
      </c>
      <c r="Y458" s="69">
        <f t="shared" si="233"/>
        <v>10.8</v>
      </c>
      <c r="Z458" s="69">
        <f t="shared" si="233"/>
        <v>8.1999999999999993</v>
      </c>
      <c r="AA458" s="69">
        <f t="shared" si="233"/>
        <v>5.65</v>
      </c>
      <c r="AB458" s="69">
        <f t="shared" si="233"/>
        <v>5.65</v>
      </c>
      <c r="AC458" s="69">
        <f t="shared" si="233"/>
        <v>4.4000000000000004</v>
      </c>
      <c r="AD458" s="69">
        <f t="shared" si="233"/>
        <v>3.85</v>
      </c>
      <c r="AE458" s="69">
        <f t="shared" si="233"/>
        <v>4.08</v>
      </c>
      <c r="AF458" s="69">
        <f t="shared" si="233"/>
        <v>6.44</v>
      </c>
      <c r="AG458" s="69">
        <f t="shared" si="233"/>
        <v>6.44</v>
      </c>
      <c r="AH458" s="69">
        <f t="shared" si="233"/>
        <v>9.27</v>
      </c>
      <c r="AI458" s="69">
        <f t="shared" si="233"/>
        <v>11.8</v>
      </c>
      <c r="AJ458" s="69">
        <f t="shared" si="233"/>
        <v>13</v>
      </c>
      <c r="AK458" s="69">
        <f t="shared" si="233"/>
        <v>13</v>
      </c>
      <c r="AL458" s="69">
        <f t="shared" si="191"/>
        <v>16</v>
      </c>
      <c r="AM458" s="69">
        <f t="shared" si="191"/>
        <v>20.399999999999999</v>
      </c>
      <c r="AN458" s="67">
        <f t="shared" si="191"/>
        <v>25</v>
      </c>
      <c r="AO458" s="69">
        <f t="shared" si="193"/>
        <v>0</v>
      </c>
      <c r="AP458" s="69">
        <f t="shared" si="194"/>
        <v>0</v>
      </c>
      <c r="AQ458" s="69">
        <f t="shared" si="195"/>
        <v>0</v>
      </c>
      <c r="AR458" s="69">
        <f t="shared" si="196"/>
        <v>0</v>
      </c>
      <c r="AS458" s="69">
        <f t="shared" si="197"/>
        <v>0</v>
      </c>
      <c r="AT458" s="69">
        <f t="shared" si="198"/>
        <v>0</v>
      </c>
      <c r="AU458" s="69">
        <f t="shared" si="199"/>
        <v>0</v>
      </c>
      <c r="AV458" s="69">
        <f t="shared" si="200"/>
        <v>0</v>
      </c>
      <c r="AW458" s="69">
        <f t="shared" si="201"/>
        <v>0</v>
      </c>
      <c r="AX458" s="69">
        <f t="shared" si="202"/>
        <v>0</v>
      </c>
      <c r="AY458" s="69">
        <f t="shared" si="203"/>
        <v>0</v>
      </c>
      <c r="AZ458" s="69">
        <f t="shared" si="204"/>
        <v>0</v>
      </c>
      <c r="BA458" s="69">
        <f t="shared" si="205"/>
        <v>0</v>
      </c>
      <c r="BB458" s="69">
        <f t="shared" si="206"/>
        <v>0</v>
      </c>
      <c r="BC458" s="69">
        <f t="shared" si="207"/>
        <v>0</v>
      </c>
      <c r="BD458" s="69">
        <f t="shared" si="208"/>
        <v>0</v>
      </c>
      <c r="BE458" s="69">
        <f t="shared" si="209"/>
        <v>0</v>
      </c>
      <c r="BF458" s="67">
        <f t="shared" si="210"/>
        <v>0</v>
      </c>
      <c r="BG458" s="69">
        <f t="shared" si="211"/>
        <v>1000</v>
      </c>
      <c r="BH458" s="67">
        <f t="shared" si="212"/>
        <v>0</v>
      </c>
      <c r="BI458" s="79">
        <f t="shared" si="213"/>
        <v>0</v>
      </c>
      <c r="BJ458" s="69">
        <f t="shared" si="214"/>
        <v>0</v>
      </c>
      <c r="BK458" s="69">
        <f t="shared" si="215"/>
        <v>0</v>
      </c>
      <c r="BL458" s="69">
        <f t="shared" si="216"/>
        <v>0</v>
      </c>
      <c r="BM458" s="69">
        <f t="shared" si="217"/>
        <v>0</v>
      </c>
      <c r="BN458" s="69">
        <f t="shared" si="218"/>
        <v>0</v>
      </c>
      <c r="BO458" s="69">
        <f t="shared" si="219"/>
        <v>0</v>
      </c>
      <c r="BP458" s="69">
        <f t="shared" si="220"/>
        <v>0</v>
      </c>
      <c r="BQ458" s="69">
        <f t="shared" si="221"/>
        <v>0</v>
      </c>
      <c r="BR458" s="69">
        <f t="shared" si="222"/>
        <v>0</v>
      </c>
      <c r="BS458" s="69">
        <f t="shared" si="223"/>
        <v>0</v>
      </c>
      <c r="BT458" s="69">
        <f t="shared" si="224"/>
        <v>0</v>
      </c>
      <c r="BU458" s="69">
        <f t="shared" si="225"/>
        <v>0</v>
      </c>
      <c r="BV458" s="69">
        <f t="shared" si="226"/>
        <v>0</v>
      </c>
      <c r="BW458" s="69">
        <f t="shared" si="227"/>
        <v>0</v>
      </c>
      <c r="BX458" s="69">
        <f t="shared" si="228"/>
        <v>0</v>
      </c>
      <c r="BY458" s="69">
        <f t="shared" si="229"/>
        <v>0</v>
      </c>
      <c r="BZ458" s="67">
        <f t="shared" si="230"/>
        <v>0</v>
      </c>
    </row>
    <row r="459" spans="3:78" x14ac:dyDescent="0.25">
      <c r="C459" s="261"/>
      <c r="D459" s="78">
        <v>2.2857142857142856</v>
      </c>
      <c r="E459" s="69">
        <v>0</v>
      </c>
      <c r="F459" s="69">
        <v>0</v>
      </c>
      <c r="G459" s="69">
        <v>10.8</v>
      </c>
      <c r="H459" s="69">
        <v>8.1999999999999993</v>
      </c>
      <c r="I459" s="69">
        <v>5.65</v>
      </c>
      <c r="J459" s="69">
        <v>5.65</v>
      </c>
      <c r="K459" s="69">
        <v>4.4000000000000004</v>
      </c>
      <c r="L459" s="69">
        <v>3.85</v>
      </c>
      <c r="M459" s="69">
        <v>6.44</v>
      </c>
      <c r="N459" s="69">
        <v>6.44</v>
      </c>
      <c r="O459" s="69">
        <v>6.44</v>
      </c>
      <c r="P459" s="69">
        <v>9.27</v>
      </c>
      <c r="Q459" s="69">
        <v>11.8</v>
      </c>
      <c r="R459" s="69">
        <v>13</v>
      </c>
      <c r="S459" s="69">
        <v>13</v>
      </c>
      <c r="T459" s="69">
        <v>18.2</v>
      </c>
      <c r="U459" s="69">
        <v>20.399999999999999</v>
      </c>
      <c r="V459" s="67">
        <v>25</v>
      </c>
      <c r="W459" s="69" t="str">
        <f t="shared" si="233"/>
        <v/>
      </c>
      <c r="X459" s="69" t="str">
        <f t="shared" si="233"/>
        <v/>
      </c>
      <c r="Y459" s="69">
        <f t="shared" si="233"/>
        <v>10.8</v>
      </c>
      <c r="Z459" s="69">
        <f t="shared" si="233"/>
        <v>8.1999999999999993</v>
      </c>
      <c r="AA459" s="69">
        <f t="shared" si="233"/>
        <v>5.65</v>
      </c>
      <c r="AB459" s="69">
        <f t="shared" si="233"/>
        <v>5.65</v>
      </c>
      <c r="AC459" s="69">
        <f t="shared" si="233"/>
        <v>4.4000000000000004</v>
      </c>
      <c r="AD459" s="69">
        <f t="shared" si="233"/>
        <v>3.85</v>
      </c>
      <c r="AE459" s="69">
        <f t="shared" si="233"/>
        <v>6.44</v>
      </c>
      <c r="AF459" s="69">
        <f t="shared" si="233"/>
        <v>6.44</v>
      </c>
      <c r="AG459" s="69">
        <f t="shared" si="233"/>
        <v>6.44</v>
      </c>
      <c r="AH459" s="69">
        <f t="shared" si="233"/>
        <v>9.27</v>
      </c>
      <c r="AI459" s="69">
        <f t="shared" si="233"/>
        <v>11.8</v>
      </c>
      <c r="AJ459" s="69">
        <f t="shared" si="233"/>
        <v>13</v>
      </c>
      <c r="AK459" s="69">
        <f t="shared" si="233"/>
        <v>13</v>
      </c>
      <c r="AL459" s="69">
        <f t="shared" si="191"/>
        <v>18.2</v>
      </c>
      <c r="AM459" s="69">
        <f t="shared" si="191"/>
        <v>20.399999999999999</v>
      </c>
      <c r="AN459" s="67">
        <f t="shared" si="191"/>
        <v>25</v>
      </c>
      <c r="AO459" s="69">
        <f t="shared" si="193"/>
        <v>0</v>
      </c>
      <c r="AP459" s="69">
        <f t="shared" si="194"/>
        <v>0</v>
      </c>
      <c r="AQ459" s="69">
        <f t="shared" si="195"/>
        <v>0</v>
      </c>
      <c r="AR459" s="69">
        <f t="shared" si="196"/>
        <v>0</v>
      </c>
      <c r="AS459" s="69">
        <f t="shared" si="197"/>
        <v>0</v>
      </c>
      <c r="AT459" s="69">
        <f t="shared" si="198"/>
        <v>0</v>
      </c>
      <c r="AU459" s="69">
        <f t="shared" si="199"/>
        <v>0</v>
      </c>
      <c r="AV459" s="69">
        <f t="shared" si="200"/>
        <v>0</v>
      </c>
      <c r="AW459" s="69">
        <f t="shared" si="201"/>
        <v>0</v>
      </c>
      <c r="AX459" s="69">
        <f t="shared" si="202"/>
        <v>0</v>
      </c>
      <c r="AY459" s="69">
        <f t="shared" si="203"/>
        <v>0</v>
      </c>
      <c r="AZ459" s="69">
        <f t="shared" si="204"/>
        <v>0</v>
      </c>
      <c r="BA459" s="69">
        <f t="shared" si="205"/>
        <v>0</v>
      </c>
      <c r="BB459" s="69">
        <f t="shared" si="206"/>
        <v>0</v>
      </c>
      <c r="BC459" s="69">
        <f t="shared" si="207"/>
        <v>0</v>
      </c>
      <c r="BD459" s="69">
        <f t="shared" si="208"/>
        <v>0</v>
      </c>
      <c r="BE459" s="69">
        <f t="shared" si="209"/>
        <v>0</v>
      </c>
      <c r="BF459" s="67">
        <f t="shared" si="210"/>
        <v>0</v>
      </c>
      <c r="BG459" s="69">
        <f t="shared" si="211"/>
        <v>1000</v>
      </c>
      <c r="BH459" s="67">
        <f t="shared" si="212"/>
        <v>0</v>
      </c>
      <c r="BI459" s="79">
        <f t="shared" si="213"/>
        <v>0</v>
      </c>
      <c r="BJ459" s="69">
        <f t="shared" si="214"/>
        <v>0</v>
      </c>
      <c r="BK459" s="69">
        <f t="shared" si="215"/>
        <v>0</v>
      </c>
      <c r="BL459" s="69">
        <f t="shared" si="216"/>
        <v>0</v>
      </c>
      <c r="BM459" s="69">
        <f t="shared" si="217"/>
        <v>0</v>
      </c>
      <c r="BN459" s="69">
        <f t="shared" si="218"/>
        <v>0</v>
      </c>
      <c r="BO459" s="69">
        <f t="shared" si="219"/>
        <v>0</v>
      </c>
      <c r="BP459" s="69">
        <f t="shared" si="220"/>
        <v>0</v>
      </c>
      <c r="BQ459" s="69">
        <f t="shared" si="221"/>
        <v>0</v>
      </c>
      <c r="BR459" s="69">
        <f t="shared" si="222"/>
        <v>0</v>
      </c>
      <c r="BS459" s="69">
        <f t="shared" si="223"/>
        <v>0</v>
      </c>
      <c r="BT459" s="69">
        <f t="shared" si="224"/>
        <v>0</v>
      </c>
      <c r="BU459" s="69">
        <f t="shared" si="225"/>
        <v>0</v>
      </c>
      <c r="BV459" s="69">
        <f t="shared" si="226"/>
        <v>0</v>
      </c>
      <c r="BW459" s="69">
        <f t="shared" si="227"/>
        <v>0</v>
      </c>
      <c r="BX459" s="69">
        <f t="shared" si="228"/>
        <v>0</v>
      </c>
      <c r="BY459" s="69">
        <f t="shared" si="229"/>
        <v>0</v>
      </c>
      <c r="BZ459" s="67">
        <f t="shared" si="230"/>
        <v>0</v>
      </c>
    </row>
    <row r="460" spans="3:78" x14ac:dyDescent="0.25">
      <c r="C460" s="261"/>
      <c r="D460" s="78">
        <v>2.3333333333333335</v>
      </c>
      <c r="E460" s="69">
        <v>0</v>
      </c>
      <c r="F460" s="69">
        <v>0</v>
      </c>
      <c r="G460" s="69">
        <v>10.8</v>
      </c>
      <c r="H460" s="69">
        <v>10.8</v>
      </c>
      <c r="I460" s="69">
        <v>5.81</v>
      </c>
      <c r="J460" s="69">
        <v>5.65</v>
      </c>
      <c r="K460" s="69">
        <v>4.4000000000000004</v>
      </c>
      <c r="L460" s="69">
        <v>3.85</v>
      </c>
      <c r="M460" s="69">
        <v>6.44</v>
      </c>
      <c r="N460" s="69">
        <v>6.44</v>
      </c>
      <c r="O460" s="69">
        <v>6.44</v>
      </c>
      <c r="P460" s="69">
        <v>9.27</v>
      </c>
      <c r="Q460" s="69">
        <v>11.8</v>
      </c>
      <c r="R460" s="69">
        <v>13</v>
      </c>
      <c r="S460" s="69">
        <v>13</v>
      </c>
      <c r="T460" s="69">
        <v>18.2</v>
      </c>
      <c r="U460" s="69">
        <v>23.6</v>
      </c>
      <c r="V460" s="67">
        <v>29</v>
      </c>
      <c r="W460" s="69" t="str">
        <f t="shared" si="233"/>
        <v/>
      </c>
      <c r="X460" s="69" t="str">
        <f t="shared" si="233"/>
        <v/>
      </c>
      <c r="Y460" s="69">
        <f t="shared" si="233"/>
        <v>10.8</v>
      </c>
      <c r="Z460" s="69">
        <f t="shared" si="233"/>
        <v>10.8</v>
      </c>
      <c r="AA460" s="69">
        <f t="shared" si="233"/>
        <v>5.81</v>
      </c>
      <c r="AB460" s="69">
        <f t="shared" si="233"/>
        <v>5.65</v>
      </c>
      <c r="AC460" s="69">
        <f t="shared" si="233"/>
        <v>4.4000000000000004</v>
      </c>
      <c r="AD460" s="69">
        <f t="shared" si="233"/>
        <v>3.85</v>
      </c>
      <c r="AE460" s="69">
        <f t="shared" si="233"/>
        <v>6.44</v>
      </c>
      <c r="AF460" s="69">
        <f t="shared" si="233"/>
        <v>6.44</v>
      </c>
      <c r="AG460" s="69">
        <f t="shared" si="233"/>
        <v>6.44</v>
      </c>
      <c r="AH460" s="69">
        <f t="shared" si="233"/>
        <v>9.27</v>
      </c>
      <c r="AI460" s="69">
        <f t="shared" si="233"/>
        <v>11.8</v>
      </c>
      <c r="AJ460" s="69">
        <f t="shared" si="233"/>
        <v>13</v>
      </c>
      <c r="AK460" s="69">
        <f t="shared" si="233"/>
        <v>13</v>
      </c>
      <c r="AL460" s="69">
        <f t="shared" si="191"/>
        <v>18.2</v>
      </c>
      <c r="AM460" s="69">
        <f t="shared" si="191"/>
        <v>23.6</v>
      </c>
      <c r="AN460" s="67">
        <f t="shared" si="191"/>
        <v>29</v>
      </c>
      <c r="AO460" s="69">
        <f t="shared" si="193"/>
        <v>0</v>
      </c>
      <c r="AP460" s="69">
        <f t="shared" si="194"/>
        <v>0</v>
      </c>
      <c r="AQ460" s="69">
        <f t="shared" si="195"/>
        <v>0</v>
      </c>
      <c r="AR460" s="69">
        <f t="shared" si="196"/>
        <v>0</v>
      </c>
      <c r="AS460" s="69">
        <f t="shared" si="197"/>
        <v>0</v>
      </c>
      <c r="AT460" s="69">
        <f t="shared" si="198"/>
        <v>0</v>
      </c>
      <c r="AU460" s="69">
        <f t="shared" si="199"/>
        <v>0</v>
      </c>
      <c r="AV460" s="69">
        <f t="shared" si="200"/>
        <v>0</v>
      </c>
      <c r="AW460" s="69">
        <f t="shared" si="201"/>
        <v>0</v>
      </c>
      <c r="AX460" s="69">
        <f t="shared" si="202"/>
        <v>0</v>
      </c>
      <c r="AY460" s="69">
        <f t="shared" si="203"/>
        <v>0</v>
      </c>
      <c r="AZ460" s="69">
        <f t="shared" si="204"/>
        <v>0</v>
      </c>
      <c r="BA460" s="69">
        <f t="shared" si="205"/>
        <v>0</v>
      </c>
      <c r="BB460" s="69">
        <f t="shared" si="206"/>
        <v>0</v>
      </c>
      <c r="BC460" s="69">
        <f t="shared" si="207"/>
        <v>0</v>
      </c>
      <c r="BD460" s="69">
        <f t="shared" si="208"/>
        <v>0</v>
      </c>
      <c r="BE460" s="69">
        <f t="shared" si="209"/>
        <v>0</v>
      </c>
      <c r="BF460" s="67">
        <f t="shared" si="210"/>
        <v>0</v>
      </c>
      <c r="BG460" s="69">
        <f t="shared" si="211"/>
        <v>1000</v>
      </c>
      <c r="BH460" s="67">
        <f t="shared" si="212"/>
        <v>0</v>
      </c>
      <c r="BI460" s="79">
        <f t="shared" si="213"/>
        <v>0</v>
      </c>
      <c r="BJ460" s="69">
        <f t="shared" si="214"/>
        <v>0</v>
      </c>
      <c r="BK460" s="69">
        <f t="shared" si="215"/>
        <v>0</v>
      </c>
      <c r="BL460" s="69">
        <f t="shared" si="216"/>
        <v>0</v>
      </c>
      <c r="BM460" s="69">
        <f t="shared" si="217"/>
        <v>0</v>
      </c>
      <c r="BN460" s="69">
        <f t="shared" si="218"/>
        <v>0</v>
      </c>
      <c r="BO460" s="69">
        <f t="shared" si="219"/>
        <v>0</v>
      </c>
      <c r="BP460" s="69">
        <f t="shared" si="220"/>
        <v>0</v>
      </c>
      <c r="BQ460" s="69">
        <f t="shared" si="221"/>
        <v>0</v>
      </c>
      <c r="BR460" s="69">
        <f t="shared" si="222"/>
        <v>0</v>
      </c>
      <c r="BS460" s="69">
        <f t="shared" si="223"/>
        <v>0</v>
      </c>
      <c r="BT460" s="69">
        <f t="shared" si="224"/>
        <v>0</v>
      </c>
      <c r="BU460" s="69">
        <f t="shared" si="225"/>
        <v>0</v>
      </c>
      <c r="BV460" s="69">
        <f t="shared" si="226"/>
        <v>0</v>
      </c>
      <c r="BW460" s="69">
        <f t="shared" si="227"/>
        <v>0</v>
      </c>
      <c r="BX460" s="69">
        <f t="shared" si="228"/>
        <v>0</v>
      </c>
      <c r="BY460" s="69">
        <f t="shared" si="229"/>
        <v>0</v>
      </c>
      <c r="BZ460" s="67">
        <f t="shared" si="230"/>
        <v>0</v>
      </c>
    </row>
    <row r="461" spans="3:78" x14ac:dyDescent="0.25">
      <c r="C461" s="261"/>
      <c r="D461" s="78">
        <v>2.4</v>
      </c>
      <c r="E461" s="69">
        <v>0</v>
      </c>
      <c r="F461" s="69">
        <v>0</v>
      </c>
      <c r="G461" s="69">
        <v>10.8</v>
      </c>
      <c r="H461" s="69">
        <v>10.8</v>
      </c>
      <c r="I461" s="69">
        <v>6.28</v>
      </c>
      <c r="J461" s="69">
        <v>5.65</v>
      </c>
      <c r="K461" s="69">
        <v>4.4000000000000004</v>
      </c>
      <c r="L461" s="69">
        <v>3.85</v>
      </c>
      <c r="M461" s="69">
        <v>6.44</v>
      </c>
      <c r="N461" s="69">
        <v>6.44</v>
      </c>
      <c r="O461" s="69">
        <v>6.44</v>
      </c>
      <c r="P461" s="69">
        <v>9.27</v>
      </c>
      <c r="Q461" s="69">
        <v>11.8</v>
      </c>
      <c r="R461" s="69">
        <v>13</v>
      </c>
      <c r="S461" s="69">
        <v>13.8</v>
      </c>
      <c r="T461" s="69">
        <v>18.2</v>
      </c>
      <c r="U461" s="69">
        <v>23.6</v>
      </c>
      <c r="V461" s="67">
        <v>29</v>
      </c>
      <c r="W461" s="69" t="str">
        <f t="shared" si="233"/>
        <v/>
      </c>
      <c r="X461" s="69" t="str">
        <f t="shared" si="233"/>
        <v/>
      </c>
      <c r="Y461" s="69">
        <f t="shared" si="233"/>
        <v>10.8</v>
      </c>
      <c r="Z461" s="69">
        <f t="shared" si="233"/>
        <v>10.8</v>
      </c>
      <c r="AA461" s="69">
        <f t="shared" si="233"/>
        <v>6.28</v>
      </c>
      <c r="AB461" s="69">
        <f t="shared" si="233"/>
        <v>5.65</v>
      </c>
      <c r="AC461" s="69">
        <f t="shared" si="233"/>
        <v>4.4000000000000004</v>
      </c>
      <c r="AD461" s="69">
        <f t="shared" si="233"/>
        <v>3.85</v>
      </c>
      <c r="AE461" s="69">
        <f t="shared" si="233"/>
        <v>6.44</v>
      </c>
      <c r="AF461" s="69">
        <f t="shared" si="233"/>
        <v>6.44</v>
      </c>
      <c r="AG461" s="69">
        <f t="shared" si="233"/>
        <v>6.44</v>
      </c>
      <c r="AH461" s="69">
        <f t="shared" si="233"/>
        <v>9.27</v>
      </c>
      <c r="AI461" s="69">
        <f t="shared" si="233"/>
        <v>11.8</v>
      </c>
      <c r="AJ461" s="69">
        <f t="shared" si="233"/>
        <v>13</v>
      </c>
      <c r="AK461" s="69">
        <f t="shared" si="233"/>
        <v>13.8</v>
      </c>
      <c r="AL461" s="69">
        <f t="shared" si="191"/>
        <v>18.2</v>
      </c>
      <c r="AM461" s="69">
        <f t="shared" si="191"/>
        <v>23.6</v>
      </c>
      <c r="AN461" s="67">
        <f t="shared" si="191"/>
        <v>29</v>
      </c>
      <c r="AO461" s="69">
        <f t="shared" si="193"/>
        <v>0</v>
      </c>
      <c r="AP461" s="69">
        <f t="shared" si="194"/>
        <v>0</v>
      </c>
      <c r="AQ461" s="69">
        <f t="shared" si="195"/>
        <v>0</v>
      </c>
      <c r="AR461" s="69">
        <f t="shared" si="196"/>
        <v>0</v>
      </c>
      <c r="AS461" s="69">
        <f t="shared" si="197"/>
        <v>0</v>
      </c>
      <c r="AT461" s="69">
        <f t="shared" si="198"/>
        <v>0</v>
      </c>
      <c r="AU461" s="69">
        <f t="shared" si="199"/>
        <v>0</v>
      </c>
      <c r="AV461" s="69">
        <f t="shared" si="200"/>
        <v>0</v>
      </c>
      <c r="AW461" s="69">
        <f t="shared" si="201"/>
        <v>0</v>
      </c>
      <c r="AX461" s="69">
        <f t="shared" si="202"/>
        <v>0</v>
      </c>
      <c r="AY461" s="69">
        <f t="shared" si="203"/>
        <v>0</v>
      </c>
      <c r="AZ461" s="69">
        <f t="shared" si="204"/>
        <v>0</v>
      </c>
      <c r="BA461" s="69">
        <f t="shared" si="205"/>
        <v>0</v>
      </c>
      <c r="BB461" s="69">
        <f t="shared" si="206"/>
        <v>0</v>
      </c>
      <c r="BC461" s="69">
        <f t="shared" si="207"/>
        <v>0</v>
      </c>
      <c r="BD461" s="69">
        <f t="shared" si="208"/>
        <v>0</v>
      </c>
      <c r="BE461" s="69">
        <f t="shared" si="209"/>
        <v>0</v>
      </c>
      <c r="BF461" s="67">
        <f t="shared" si="210"/>
        <v>0</v>
      </c>
      <c r="BG461" s="69">
        <f t="shared" si="211"/>
        <v>1000</v>
      </c>
      <c r="BH461" s="67">
        <f t="shared" si="212"/>
        <v>0</v>
      </c>
      <c r="BI461" s="79">
        <f t="shared" si="213"/>
        <v>0</v>
      </c>
      <c r="BJ461" s="69">
        <f t="shared" si="214"/>
        <v>0</v>
      </c>
      <c r="BK461" s="69">
        <f t="shared" si="215"/>
        <v>0</v>
      </c>
      <c r="BL461" s="69">
        <f t="shared" si="216"/>
        <v>0</v>
      </c>
      <c r="BM461" s="69">
        <f t="shared" si="217"/>
        <v>0</v>
      </c>
      <c r="BN461" s="69">
        <f t="shared" si="218"/>
        <v>0</v>
      </c>
      <c r="BO461" s="69">
        <f t="shared" si="219"/>
        <v>0</v>
      </c>
      <c r="BP461" s="69">
        <f t="shared" si="220"/>
        <v>0</v>
      </c>
      <c r="BQ461" s="69">
        <f t="shared" si="221"/>
        <v>0</v>
      </c>
      <c r="BR461" s="69">
        <f t="shared" si="222"/>
        <v>0</v>
      </c>
      <c r="BS461" s="69">
        <f t="shared" si="223"/>
        <v>0</v>
      </c>
      <c r="BT461" s="69">
        <f t="shared" si="224"/>
        <v>0</v>
      </c>
      <c r="BU461" s="69">
        <f t="shared" si="225"/>
        <v>0</v>
      </c>
      <c r="BV461" s="69">
        <f t="shared" si="226"/>
        <v>0</v>
      </c>
      <c r="BW461" s="69">
        <f t="shared" si="227"/>
        <v>0</v>
      </c>
      <c r="BX461" s="69">
        <f t="shared" si="228"/>
        <v>0</v>
      </c>
      <c r="BY461" s="69">
        <f t="shared" si="229"/>
        <v>0</v>
      </c>
      <c r="BZ461" s="67">
        <f t="shared" si="230"/>
        <v>0</v>
      </c>
    </row>
    <row r="462" spans="3:78" x14ac:dyDescent="0.25">
      <c r="C462" s="261"/>
      <c r="D462" s="78">
        <v>2.5</v>
      </c>
      <c r="E462" s="69">
        <v>0</v>
      </c>
      <c r="F462" s="69">
        <v>0</v>
      </c>
      <c r="G462" s="69">
        <v>10.8</v>
      </c>
      <c r="H462" s="69">
        <v>10.8</v>
      </c>
      <c r="I462" s="69">
        <v>7.2</v>
      </c>
      <c r="J462" s="69">
        <v>5.81</v>
      </c>
      <c r="K462" s="69">
        <v>4.4000000000000004</v>
      </c>
      <c r="L462" s="69">
        <v>3.85</v>
      </c>
      <c r="M462" s="69">
        <v>6.44</v>
      </c>
      <c r="N462" s="69">
        <v>6.44</v>
      </c>
      <c r="O462" s="69">
        <v>7.85</v>
      </c>
      <c r="P462" s="69">
        <v>9.27</v>
      </c>
      <c r="Q462" s="69">
        <v>11.8</v>
      </c>
      <c r="R462" s="69">
        <v>13.8</v>
      </c>
      <c r="S462" s="69">
        <v>13.8</v>
      </c>
      <c r="T462" s="69">
        <v>18.2</v>
      </c>
      <c r="U462" s="69">
        <v>23.6</v>
      </c>
      <c r="V462" s="67">
        <v>29</v>
      </c>
      <c r="W462" s="69" t="str">
        <f t="shared" si="233"/>
        <v/>
      </c>
      <c r="X462" s="69" t="str">
        <f t="shared" si="233"/>
        <v/>
      </c>
      <c r="Y462" s="69">
        <f t="shared" si="233"/>
        <v>10.8</v>
      </c>
      <c r="Z462" s="69">
        <f t="shared" si="233"/>
        <v>10.8</v>
      </c>
      <c r="AA462" s="69">
        <f t="shared" si="233"/>
        <v>7.2</v>
      </c>
      <c r="AB462" s="69">
        <f t="shared" si="233"/>
        <v>5.81</v>
      </c>
      <c r="AC462" s="69">
        <f t="shared" si="233"/>
        <v>4.4000000000000004</v>
      </c>
      <c r="AD462" s="69">
        <f t="shared" si="233"/>
        <v>3.85</v>
      </c>
      <c r="AE462" s="69">
        <f t="shared" si="233"/>
        <v>6.44</v>
      </c>
      <c r="AF462" s="69">
        <f t="shared" si="233"/>
        <v>6.44</v>
      </c>
      <c r="AG462" s="69">
        <f t="shared" si="233"/>
        <v>7.85</v>
      </c>
      <c r="AH462" s="69">
        <f t="shared" si="233"/>
        <v>9.27</v>
      </c>
      <c r="AI462" s="69">
        <f t="shared" si="233"/>
        <v>11.8</v>
      </c>
      <c r="AJ462" s="69">
        <f t="shared" si="233"/>
        <v>13.8</v>
      </c>
      <c r="AK462" s="69">
        <f t="shared" si="233"/>
        <v>13.8</v>
      </c>
      <c r="AL462" s="69">
        <f t="shared" si="191"/>
        <v>18.2</v>
      </c>
      <c r="AM462" s="69">
        <f t="shared" si="191"/>
        <v>23.6</v>
      </c>
      <c r="AN462" s="67">
        <f t="shared" si="191"/>
        <v>29</v>
      </c>
      <c r="AO462" s="69">
        <f t="shared" si="193"/>
        <v>0</v>
      </c>
      <c r="AP462" s="69">
        <f t="shared" si="194"/>
        <v>0</v>
      </c>
      <c r="AQ462" s="69">
        <f t="shared" si="195"/>
        <v>0</v>
      </c>
      <c r="AR462" s="69">
        <f t="shared" si="196"/>
        <v>0</v>
      </c>
      <c r="AS462" s="69">
        <f t="shared" si="197"/>
        <v>0</v>
      </c>
      <c r="AT462" s="69">
        <f t="shared" si="198"/>
        <v>0</v>
      </c>
      <c r="AU462" s="69">
        <f t="shared" si="199"/>
        <v>0</v>
      </c>
      <c r="AV462" s="69">
        <f t="shared" si="200"/>
        <v>0</v>
      </c>
      <c r="AW462" s="69">
        <f t="shared" si="201"/>
        <v>0</v>
      </c>
      <c r="AX462" s="69">
        <f t="shared" si="202"/>
        <v>0</v>
      </c>
      <c r="AY462" s="69">
        <f t="shared" si="203"/>
        <v>0</v>
      </c>
      <c r="AZ462" s="69">
        <f t="shared" si="204"/>
        <v>0</v>
      </c>
      <c r="BA462" s="69">
        <f t="shared" si="205"/>
        <v>0</v>
      </c>
      <c r="BB462" s="69">
        <f t="shared" si="206"/>
        <v>0</v>
      </c>
      <c r="BC462" s="69">
        <f t="shared" si="207"/>
        <v>0</v>
      </c>
      <c r="BD462" s="69">
        <f t="shared" si="208"/>
        <v>0</v>
      </c>
      <c r="BE462" s="69">
        <f t="shared" si="209"/>
        <v>0</v>
      </c>
      <c r="BF462" s="67">
        <f t="shared" si="210"/>
        <v>0</v>
      </c>
      <c r="BG462" s="69">
        <f t="shared" si="211"/>
        <v>1000</v>
      </c>
      <c r="BH462" s="67">
        <f t="shared" si="212"/>
        <v>0</v>
      </c>
      <c r="BI462" s="79">
        <f t="shared" si="213"/>
        <v>0</v>
      </c>
      <c r="BJ462" s="69">
        <f t="shared" si="214"/>
        <v>0</v>
      </c>
      <c r="BK462" s="69">
        <f t="shared" si="215"/>
        <v>0</v>
      </c>
      <c r="BL462" s="69">
        <f t="shared" si="216"/>
        <v>0</v>
      </c>
      <c r="BM462" s="69">
        <f t="shared" si="217"/>
        <v>0</v>
      </c>
      <c r="BN462" s="69">
        <f t="shared" si="218"/>
        <v>0</v>
      </c>
      <c r="BO462" s="69">
        <f t="shared" si="219"/>
        <v>0</v>
      </c>
      <c r="BP462" s="69">
        <f t="shared" si="220"/>
        <v>0</v>
      </c>
      <c r="BQ462" s="69">
        <f t="shared" si="221"/>
        <v>0</v>
      </c>
      <c r="BR462" s="69">
        <f t="shared" si="222"/>
        <v>0</v>
      </c>
      <c r="BS462" s="69">
        <f t="shared" si="223"/>
        <v>0</v>
      </c>
      <c r="BT462" s="69">
        <f t="shared" si="224"/>
        <v>0</v>
      </c>
      <c r="BU462" s="69">
        <f t="shared" si="225"/>
        <v>0</v>
      </c>
      <c r="BV462" s="69">
        <f t="shared" si="226"/>
        <v>0</v>
      </c>
      <c r="BW462" s="69">
        <f t="shared" si="227"/>
        <v>0</v>
      </c>
      <c r="BX462" s="69">
        <f t="shared" si="228"/>
        <v>0</v>
      </c>
      <c r="BY462" s="69">
        <f t="shared" si="229"/>
        <v>0</v>
      </c>
      <c r="BZ462" s="67">
        <f t="shared" si="230"/>
        <v>0</v>
      </c>
    </row>
    <row r="463" spans="3:78" x14ac:dyDescent="0.25">
      <c r="C463" s="261"/>
      <c r="D463" s="78">
        <v>2.5454545454545454</v>
      </c>
      <c r="E463" s="69">
        <v>0</v>
      </c>
      <c r="F463" s="69">
        <v>0</v>
      </c>
      <c r="G463" s="69">
        <v>10.8</v>
      </c>
      <c r="H463" s="69">
        <v>10.8</v>
      </c>
      <c r="I463" s="69">
        <v>7.2</v>
      </c>
      <c r="J463" s="69">
        <v>4.71</v>
      </c>
      <c r="K463" s="69">
        <v>4.4000000000000004</v>
      </c>
      <c r="L463" s="69">
        <v>3.85</v>
      </c>
      <c r="M463" s="69">
        <v>6.44</v>
      </c>
      <c r="N463" s="69">
        <v>6.44</v>
      </c>
      <c r="O463" s="69">
        <v>7.85</v>
      </c>
      <c r="P463" s="69">
        <v>9.27</v>
      </c>
      <c r="Q463" s="69">
        <v>11.8</v>
      </c>
      <c r="R463" s="69">
        <v>13.8</v>
      </c>
      <c r="S463" s="69">
        <v>14.1</v>
      </c>
      <c r="T463" s="69">
        <v>18.2</v>
      </c>
      <c r="U463" s="69">
        <v>23.6</v>
      </c>
      <c r="V463" s="67">
        <v>29</v>
      </c>
      <c r="W463" s="69" t="str">
        <f t="shared" si="233"/>
        <v/>
      </c>
      <c r="X463" s="69" t="str">
        <f t="shared" si="233"/>
        <v/>
      </c>
      <c r="Y463" s="69">
        <f t="shared" si="233"/>
        <v>10.8</v>
      </c>
      <c r="Z463" s="69">
        <f t="shared" si="233"/>
        <v>10.8</v>
      </c>
      <c r="AA463" s="69">
        <f t="shared" si="233"/>
        <v>7.2</v>
      </c>
      <c r="AB463" s="69">
        <f t="shared" si="233"/>
        <v>4.71</v>
      </c>
      <c r="AC463" s="69">
        <f t="shared" si="233"/>
        <v>4.4000000000000004</v>
      </c>
      <c r="AD463" s="69">
        <f t="shared" si="233"/>
        <v>3.85</v>
      </c>
      <c r="AE463" s="69">
        <f t="shared" si="233"/>
        <v>6.44</v>
      </c>
      <c r="AF463" s="69">
        <f t="shared" si="233"/>
        <v>6.44</v>
      </c>
      <c r="AG463" s="69">
        <f t="shared" si="233"/>
        <v>7.85</v>
      </c>
      <c r="AH463" s="69">
        <f t="shared" si="233"/>
        <v>9.27</v>
      </c>
      <c r="AI463" s="69">
        <f t="shared" si="233"/>
        <v>11.8</v>
      </c>
      <c r="AJ463" s="69">
        <f t="shared" si="233"/>
        <v>13.8</v>
      </c>
      <c r="AK463" s="69">
        <f t="shared" si="233"/>
        <v>14.1</v>
      </c>
      <c r="AL463" s="69">
        <f t="shared" si="191"/>
        <v>18.2</v>
      </c>
      <c r="AM463" s="69">
        <f t="shared" si="191"/>
        <v>23.6</v>
      </c>
      <c r="AN463" s="67">
        <f t="shared" si="191"/>
        <v>29</v>
      </c>
      <c r="AO463" s="69">
        <f t="shared" si="193"/>
        <v>0</v>
      </c>
      <c r="AP463" s="69">
        <f t="shared" si="194"/>
        <v>0</v>
      </c>
      <c r="AQ463" s="69">
        <f t="shared" si="195"/>
        <v>0</v>
      </c>
      <c r="AR463" s="69">
        <f t="shared" si="196"/>
        <v>0</v>
      </c>
      <c r="AS463" s="69">
        <f t="shared" si="197"/>
        <v>0</v>
      </c>
      <c r="AT463" s="69">
        <f t="shared" si="198"/>
        <v>0</v>
      </c>
      <c r="AU463" s="69">
        <f t="shared" si="199"/>
        <v>0</v>
      </c>
      <c r="AV463" s="69">
        <f t="shared" si="200"/>
        <v>0</v>
      </c>
      <c r="AW463" s="69">
        <f t="shared" si="201"/>
        <v>0</v>
      </c>
      <c r="AX463" s="69">
        <f t="shared" si="202"/>
        <v>0</v>
      </c>
      <c r="AY463" s="69">
        <f t="shared" si="203"/>
        <v>0</v>
      </c>
      <c r="AZ463" s="69">
        <f t="shared" si="204"/>
        <v>0</v>
      </c>
      <c r="BA463" s="69">
        <f t="shared" si="205"/>
        <v>0</v>
      </c>
      <c r="BB463" s="69">
        <f t="shared" si="206"/>
        <v>0</v>
      </c>
      <c r="BC463" s="69">
        <f t="shared" si="207"/>
        <v>0</v>
      </c>
      <c r="BD463" s="69">
        <f t="shared" si="208"/>
        <v>0</v>
      </c>
      <c r="BE463" s="69">
        <f t="shared" si="209"/>
        <v>0</v>
      </c>
      <c r="BF463" s="67">
        <f t="shared" si="210"/>
        <v>0</v>
      </c>
      <c r="BG463" s="69">
        <f t="shared" si="211"/>
        <v>1000</v>
      </c>
      <c r="BH463" s="67">
        <f t="shared" si="212"/>
        <v>0</v>
      </c>
      <c r="BI463" s="79">
        <f t="shared" si="213"/>
        <v>0</v>
      </c>
      <c r="BJ463" s="69">
        <f t="shared" si="214"/>
        <v>0</v>
      </c>
      <c r="BK463" s="69">
        <f t="shared" si="215"/>
        <v>0</v>
      </c>
      <c r="BL463" s="69">
        <f t="shared" si="216"/>
        <v>0</v>
      </c>
      <c r="BM463" s="69">
        <f t="shared" si="217"/>
        <v>0</v>
      </c>
      <c r="BN463" s="69">
        <f t="shared" si="218"/>
        <v>0</v>
      </c>
      <c r="BO463" s="69">
        <f t="shared" si="219"/>
        <v>0</v>
      </c>
      <c r="BP463" s="69">
        <f t="shared" si="220"/>
        <v>0</v>
      </c>
      <c r="BQ463" s="69">
        <f t="shared" si="221"/>
        <v>0</v>
      </c>
      <c r="BR463" s="69">
        <f t="shared" si="222"/>
        <v>0</v>
      </c>
      <c r="BS463" s="69">
        <f t="shared" si="223"/>
        <v>0</v>
      </c>
      <c r="BT463" s="69">
        <f t="shared" si="224"/>
        <v>0</v>
      </c>
      <c r="BU463" s="69">
        <f t="shared" si="225"/>
        <v>0</v>
      </c>
      <c r="BV463" s="69">
        <f t="shared" si="226"/>
        <v>0</v>
      </c>
      <c r="BW463" s="69">
        <f t="shared" si="227"/>
        <v>0</v>
      </c>
      <c r="BX463" s="69">
        <f t="shared" si="228"/>
        <v>0</v>
      </c>
      <c r="BY463" s="69">
        <f t="shared" si="229"/>
        <v>0</v>
      </c>
      <c r="BZ463" s="67">
        <f t="shared" si="230"/>
        <v>0</v>
      </c>
    </row>
    <row r="464" spans="3:78" x14ac:dyDescent="0.25">
      <c r="C464" s="261"/>
      <c r="D464" s="78">
        <v>2.5714285714285716</v>
      </c>
      <c r="E464" s="69">
        <v>0</v>
      </c>
      <c r="F464" s="69">
        <v>0</v>
      </c>
      <c r="G464" s="69">
        <v>10.8</v>
      </c>
      <c r="H464" s="69">
        <v>10.8</v>
      </c>
      <c r="I464" s="69">
        <v>7.2</v>
      </c>
      <c r="J464" s="69">
        <v>4.71</v>
      </c>
      <c r="K464" s="69">
        <v>4.4000000000000004</v>
      </c>
      <c r="L464" s="69">
        <v>3.85</v>
      </c>
      <c r="M464" s="69">
        <v>6.44</v>
      </c>
      <c r="N464" s="69">
        <v>6.44</v>
      </c>
      <c r="O464" s="69">
        <v>7.85</v>
      </c>
      <c r="P464" s="69">
        <v>9.27</v>
      </c>
      <c r="Q464" s="69">
        <v>11.8</v>
      </c>
      <c r="R464" s="69">
        <v>13.8</v>
      </c>
      <c r="S464" s="69">
        <v>16</v>
      </c>
      <c r="T464" s="69">
        <v>18.2</v>
      </c>
      <c r="U464" s="69">
        <v>23.6</v>
      </c>
      <c r="V464" s="67">
        <v>29</v>
      </c>
      <c r="W464" s="69" t="str">
        <f t="shared" si="233"/>
        <v/>
      </c>
      <c r="X464" s="69" t="str">
        <f t="shared" si="233"/>
        <v/>
      </c>
      <c r="Y464" s="69">
        <f t="shared" si="233"/>
        <v>10.8</v>
      </c>
      <c r="Z464" s="69">
        <f t="shared" si="233"/>
        <v>10.8</v>
      </c>
      <c r="AA464" s="69">
        <f t="shared" si="233"/>
        <v>7.2</v>
      </c>
      <c r="AB464" s="69">
        <f t="shared" si="233"/>
        <v>4.71</v>
      </c>
      <c r="AC464" s="69">
        <f t="shared" si="233"/>
        <v>4.4000000000000004</v>
      </c>
      <c r="AD464" s="69">
        <f t="shared" si="233"/>
        <v>3.85</v>
      </c>
      <c r="AE464" s="69">
        <f t="shared" si="233"/>
        <v>6.44</v>
      </c>
      <c r="AF464" s="69">
        <f t="shared" si="233"/>
        <v>6.44</v>
      </c>
      <c r="AG464" s="69">
        <f t="shared" si="233"/>
        <v>7.85</v>
      </c>
      <c r="AH464" s="69">
        <f t="shared" si="233"/>
        <v>9.27</v>
      </c>
      <c r="AI464" s="69">
        <f t="shared" si="233"/>
        <v>11.8</v>
      </c>
      <c r="AJ464" s="69">
        <f t="shared" si="233"/>
        <v>13.8</v>
      </c>
      <c r="AK464" s="69">
        <f t="shared" si="233"/>
        <v>16</v>
      </c>
      <c r="AL464" s="69">
        <f t="shared" si="191"/>
        <v>18.2</v>
      </c>
      <c r="AM464" s="69">
        <f t="shared" si="191"/>
        <v>23.6</v>
      </c>
      <c r="AN464" s="67">
        <f t="shared" si="191"/>
        <v>29</v>
      </c>
      <c r="AO464" s="69">
        <f t="shared" si="193"/>
        <v>0</v>
      </c>
      <c r="AP464" s="69">
        <f t="shared" si="194"/>
        <v>0</v>
      </c>
      <c r="AQ464" s="69">
        <f t="shared" si="195"/>
        <v>0</v>
      </c>
      <c r="AR464" s="69">
        <f t="shared" si="196"/>
        <v>0</v>
      </c>
      <c r="AS464" s="69">
        <f t="shared" si="197"/>
        <v>0</v>
      </c>
      <c r="AT464" s="69">
        <f t="shared" si="198"/>
        <v>0</v>
      </c>
      <c r="AU464" s="69">
        <f t="shared" si="199"/>
        <v>0</v>
      </c>
      <c r="AV464" s="69">
        <f t="shared" si="200"/>
        <v>0</v>
      </c>
      <c r="AW464" s="69">
        <f t="shared" si="201"/>
        <v>0</v>
      </c>
      <c r="AX464" s="69">
        <f t="shared" si="202"/>
        <v>0</v>
      </c>
      <c r="AY464" s="69">
        <f t="shared" si="203"/>
        <v>0</v>
      </c>
      <c r="AZ464" s="69">
        <f t="shared" si="204"/>
        <v>0</v>
      </c>
      <c r="BA464" s="69">
        <f t="shared" si="205"/>
        <v>0</v>
      </c>
      <c r="BB464" s="69">
        <f t="shared" si="206"/>
        <v>0</v>
      </c>
      <c r="BC464" s="69">
        <f t="shared" si="207"/>
        <v>0</v>
      </c>
      <c r="BD464" s="69">
        <f t="shared" si="208"/>
        <v>0</v>
      </c>
      <c r="BE464" s="69">
        <f t="shared" si="209"/>
        <v>0</v>
      </c>
      <c r="BF464" s="67">
        <f t="shared" si="210"/>
        <v>0</v>
      </c>
      <c r="BG464" s="69">
        <f t="shared" si="211"/>
        <v>1000</v>
      </c>
      <c r="BH464" s="67">
        <f t="shared" si="212"/>
        <v>0</v>
      </c>
      <c r="BI464" s="79">
        <f t="shared" si="213"/>
        <v>0</v>
      </c>
      <c r="BJ464" s="69">
        <f t="shared" si="214"/>
        <v>0</v>
      </c>
      <c r="BK464" s="69">
        <f t="shared" si="215"/>
        <v>0</v>
      </c>
      <c r="BL464" s="69">
        <f t="shared" si="216"/>
        <v>0</v>
      </c>
      <c r="BM464" s="69">
        <f t="shared" si="217"/>
        <v>0</v>
      </c>
      <c r="BN464" s="69">
        <f t="shared" si="218"/>
        <v>0</v>
      </c>
      <c r="BO464" s="69">
        <f t="shared" si="219"/>
        <v>0</v>
      </c>
      <c r="BP464" s="69">
        <f t="shared" si="220"/>
        <v>0</v>
      </c>
      <c r="BQ464" s="69">
        <f t="shared" si="221"/>
        <v>0</v>
      </c>
      <c r="BR464" s="69">
        <f t="shared" si="222"/>
        <v>0</v>
      </c>
      <c r="BS464" s="69">
        <f t="shared" si="223"/>
        <v>0</v>
      </c>
      <c r="BT464" s="69">
        <f t="shared" si="224"/>
        <v>0</v>
      </c>
      <c r="BU464" s="69">
        <f t="shared" si="225"/>
        <v>0</v>
      </c>
      <c r="BV464" s="69">
        <f t="shared" si="226"/>
        <v>0</v>
      </c>
      <c r="BW464" s="69">
        <f t="shared" si="227"/>
        <v>0</v>
      </c>
      <c r="BX464" s="69">
        <f t="shared" si="228"/>
        <v>0</v>
      </c>
      <c r="BY464" s="69">
        <f t="shared" si="229"/>
        <v>0</v>
      </c>
      <c r="BZ464" s="67">
        <f t="shared" si="230"/>
        <v>0</v>
      </c>
    </row>
    <row r="465" spans="3:78" x14ac:dyDescent="0.25">
      <c r="C465" s="261"/>
      <c r="D465" s="78">
        <v>2.6666666666666665</v>
      </c>
      <c r="E465" s="69">
        <v>0</v>
      </c>
      <c r="F465" s="69">
        <v>0</v>
      </c>
      <c r="G465" s="69">
        <v>21.7</v>
      </c>
      <c r="H465" s="69">
        <v>10.8</v>
      </c>
      <c r="I465" s="69">
        <v>7.2</v>
      </c>
      <c r="J465" s="69">
        <v>4.71</v>
      </c>
      <c r="K465" s="69">
        <v>4.4000000000000004</v>
      </c>
      <c r="L465" s="69">
        <v>3.85</v>
      </c>
      <c r="M465" s="69">
        <v>6.44</v>
      </c>
      <c r="N465" s="69">
        <v>6.44</v>
      </c>
      <c r="O465" s="69">
        <v>7.85</v>
      </c>
      <c r="P465" s="69">
        <v>9.58</v>
      </c>
      <c r="Q465" s="69">
        <v>13</v>
      </c>
      <c r="R465" s="69">
        <v>14.1</v>
      </c>
      <c r="S465" s="69">
        <v>16</v>
      </c>
      <c r="T465" s="69">
        <v>19.600000000000001</v>
      </c>
      <c r="U465" s="69">
        <v>23.6</v>
      </c>
      <c r="V465" s="67">
        <v>36.1</v>
      </c>
      <c r="W465" s="69" t="str">
        <f t="shared" si="233"/>
        <v/>
      </c>
      <c r="X465" s="69" t="str">
        <f t="shared" si="233"/>
        <v/>
      </c>
      <c r="Y465" s="69">
        <f t="shared" si="233"/>
        <v>21.7</v>
      </c>
      <c r="Z465" s="69">
        <f t="shared" si="233"/>
        <v>10.8</v>
      </c>
      <c r="AA465" s="69">
        <f t="shared" si="233"/>
        <v>7.2</v>
      </c>
      <c r="AB465" s="69">
        <f t="shared" si="233"/>
        <v>4.71</v>
      </c>
      <c r="AC465" s="69">
        <f t="shared" si="233"/>
        <v>4.4000000000000004</v>
      </c>
      <c r="AD465" s="69">
        <f t="shared" si="233"/>
        <v>3.85</v>
      </c>
      <c r="AE465" s="69">
        <f t="shared" si="233"/>
        <v>6.44</v>
      </c>
      <c r="AF465" s="69">
        <f t="shared" si="233"/>
        <v>6.44</v>
      </c>
      <c r="AG465" s="69">
        <f t="shared" si="233"/>
        <v>7.85</v>
      </c>
      <c r="AH465" s="69">
        <f t="shared" si="233"/>
        <v>9.58</v>
      </c>
      <c r="AI465" s="69">
        <f t="shared" si="233"/>
        <v>13</v>
      </c>
      <c r="AJ465" s="69">
        <f t="shared" si="233"/>
        <v>14.1</v>
      </c>
      <c r="AK465" s="69">
        <f t="shared" si="233"/>
        <v>16</v>
      </c>
      <c r="AL465" s="69">
        <f t="shared" si="191"/>
        <v>19.600000000000001</v>
      </c>
      <c r="AM465" s="69">
        <f t="shared" si="191"/>
        <v>23.6</v>
      </c>
      <c r="AN465" s="67">
        <f t="shared" si="191"/>
        <v>36.1</v>
      </c>
      <c r="AO465" s="69">
        <f t="shared" si="193"/>
        <v>0</v>
      </c>
      <c r="AP465" s="69">
        <f t="shared" si="194"/>
        <v>0</v>
      </c>
      <c r="AQ465" s="69">
        <f t="shared" si="195"/>
        <v>0</v>
      </c>
      <c r="AR465" s="69">
        <f t="shared" si="196"/>
        <v>0</v>
      </c>
      <c r="AS465" s="69">
        <f t="shared" si="197"/>
        <v>0</v>
      </c>
      <c r="AT465" s="69">
        <f t="shared" si="198"/>
        <v>0</v>
      </c>
      <c r="AU465" s="69">
        <f t="shared" si="199"/>
        <v>0</v>
      </c>
      <c r="AV465" s="69">
        <f t="shared" si="200"/>
        <v>0</v>
      </c>
      <c r="AW465" s="69">
        <f t="shared" si="201"/>
        <v>0</v>
      </c>
      <c r="AX465" s="69">
        <f t="shared" si="202"/>
        <v>0</v>
      </c>
      <c r="AY465" s="69">
        <f t="shared" si="203"/>
        <v>0</v>
      </c>
      <c r="AZ465" s="69">
        <f t="shared" si="204"/>
        <v>0</v>
      </c>
      <c r="BA465" s="69">
        <f t="shared" si="205"/>
        <v>0</v>
      </c>
      <c r="BB465" s="69">
        <f t="shared" si="206"/>
        <v>0</v>
      </c>
      <c r="BC465" s="69">
        <f t="shared" si="207"/>
        <v>0</v>
      </c>
      <c r="BD465" s="69">
        <f t="shared" si="208"/>
        <v>0</v>
      </c>
      <c r="BE465" s="69">
        <f t="shared" si="209"/>
        <v>0</v>
      </c>
      <c r="BF465" s="67">
        <f t="shared" si="210"/>
        <v>0</v>
      </c>
      <c r="BG465" s="69">
        <f t="shared" si="211"/>
        <v>1000</v>
      </c>
      <c r="BH465" s="67">
        <f t="shared" si="212"/>
        <v>0</v>
      </c>
      <c r="BI465" s="79">
        <f t="shared" si="213"/>
        <v>0</v>
      </c>
      <c r="BJ465" s="69">
        <f t="shared" si="214"/>
        <v>0</v>
      </c>
      <c r="BK465" s="69">
        <f t="shared" si="215"/>
        <v>0</v>
      </c>
      <c r="BL465" s="69">
        <f t="shared" si="216"/>
        <v>0</v>
      </c>
      <c r="BM465" s="69">
        <f t="shared" si="217"/>
        <v>0</v>
      </c>
      <c r="BN465" s="69">
        <f t="shared" si="218"/>
        <v>0</v>
      </c>
      <c r="BO465" s="69">
        <f t="shared" si="219"/>
        <v>0</v>
      </c>
      <c r="BP465" s="69">
        <f t="shared" si="220"/>
        <v>0</v>
      </c>
      <c r="BQ465" s="69">
        <f t="shared" si="221"/>
        <v>0</v>
      </c>
      <c r="BR465" s="69">
        <f t="shared" si="222"/>
        <v>0</v>
      </c>
      <c r="BS465" s="69">
        <f t="shared" si="223"/>
        <v>0</v>
      </c>
      <c r="BT465" s="69">
        <f t="shared" si="224"/>
        <v>0</v>
      </c>
      <c r="BU465" s="69">
        <f t="shared" si="225"/>
        <v>0</v>
      </c>
      <c r="BV465" s="69">
        <f t="shared" si="226"/>
        <v>0</v>
      </c>
      <c r="BW465" s="69">
        <f t="shared" si="227"/>
        <v>0</v>
      </c>
      <c r="BX465" s="69">
        <f t="shared" si="228"/>
        <v>0</v>
      </c>
      <c r="BY465" s="69">
        <f t="shared" si="229"/>
        <v>0</v>
      </c>
      <c r="BZ465" s="67">
        <f t="shared" si="230"/>
        <v>0</v>
      </c>
    </row>
    <row r="466" spans="3:78" x14ac:dyDescent="0.25">
      <c r="C466" s="261"/>
      <c r="D466" s="78">
        <v>2.7272727272727271</v>
      </c>
      <c r="E466" s="69">
        <v>0</v>
      </c>
      <c r="F466" s="69">
        <v>0</v>
      </c>
      <c r="G466" s="69">
        <v>21.7</v>
      </c>
      <c r="H466" s="69">
        <v>7.2</v>
      </c>
      <c r="I466" s="69">
        <v>7.2</v>
      </c>
      <c r="J466" s="69">
        <v>4.71</v>
      </c>
      <c r="K466" s="69">
        <v>3.85</v>
      </c>
      <c r="L466" s="69">
        <v>3.85</v>
      </c>
      <c r="M466" s="69">
        <v>6.44</v>
      </c>
      <c r="N466" s="69">
        <v>6.44</v>
      </c>
      <c r="O466" s="69">
        <v>7.85</v>
      </c>
      <c r="P466" s="69">
        <v>9.74</v>
      </c>
      <c r="Q466" s="69">
        <v>13</v>
      </c>
      <c r="R466" s="69">
        <v>16</v>
      </c>
      <c r="S466" s="69">
        <v>16</v>
      </c>
      <c r="T466" s="69">
        <v>19.600000000000001</v>
      </c>
      <c r="U466" s="69">
        <v>25</v>
      </c>
      <c r="V466" s="67">
        <v>36.1</v>
      </c>
      <c r="W466" s="69" t="str">
        <f t="shared" si="233"/>
        <v/>
      </c>
      <c r="X466" s="69" t="str">
        <f t="shared" si="233"/>
        <v/>
      </c>
      <c r="Y466" s="69">
        <f t="shared" si="233"/>
        <v>21.7</v>
      </c>
      <c r="Z466" s="69">
        <f t="shared" si="233"/>
        <v>7.2</v>
      </c>
      <c r="AA466" s="69">
        <f t="shared" si="233"/>
        <v>7.2</v>
      </c>
      <c r="AB466" s="69">
        <f t="shared" si="233"/>
        <v>4.71</v>
      </c>
      <c r="AC466" s="69">
        <f t="shared" si="233"/>
        <v>3.85</v>
      </c>
      <c r="AD466" s="69">
        <f t="shared" si="233"/>
        <v>3.85</v>
      </c>
      <c r="AE466" s="69">
        <f t="shared" si="233"/>
        <v>6.44</v>
      </c>
      <c r="AF466" s="69">
        <f t="shared" si="233"/>
        <v>6.44</v>
      </c>
      <c r="AG466" s="69">
        <f t="shared" si="233"/>
        <v>7.85</v>
      </c>
      <c r="AH466" s="69">
        <f t="shared" si="233"/>
        <v>9.74</v>
      </c>
      <c r="AI466" s="69">
        <f t="shared" si="233"/>
        <v>13</v>
      </c>
      <c r="AJ466" s="69">
        <f t="shared" si="233"/>
        <v>16</v>
      </c>
      <c r="AK466" s="69">
        <f t="shared" si="233"/>
        <v>16</v>
      </c>
      <c r="AL466" s="69">
        <f t="shared" si="233"/>
        <v>19.600000000000001</v>
      </c>
      <c r="AM466" s="69">
        <f t="shared" ref="AM466:AN479" si="234">IF(U466=0,"",U466)</f>
        <v>25</v>
      </c>
      <c r="AN466" s="67">
        <f t="shared" si="234"/>
        <v>36.1</v>
      </c>
      <c r="AO466" s="69">
        <f t="shared" si="193"/>
        <v>0</v>
      </c>
      <c r="AP466" s="69">
        <f t="shared" si="194"/>
        <v>0</v>
      </c>
      <c r="AQ466" s="69">
        <f t="shared" si="195"/>
        <v>0</v>
      </c>
      <c r="AR466" s="69">
        <f t="shared" si="196"/>
        <v>0</v>
      </c>
      <c r="AS466" s="69">
        <f t="shared" si="197"/>
        <v>0</v>
      </c>
      <c r="AT466" s="69">
        <f t="shared" si="198"/>
        <v>0</v>
      </c>
      <c r="AU466" s="69">
        <f t="shared" si="199"/>
        <v>0</v>
      </c>
      <c r="AV466" s="69">
        <f t="shared" si="200"/>
        <v>0</v>
      </c>
      <c r="AW466" s="69">
        <f t="shared" si="201"/>
        <v>0</v>
      </c>
      <c r="AX466" s="69">
        <f t="shared" si="202"/>
        <v>0</v>
      </c>
      <c r="AY466" s="69">
        <f t="shared" si="203"/>
        <v>0</v>
      </c>
      <c r="AZ466" s="69">
        <f t="shared" si="204"/>
        <v>0</v>
      </c>
      <c r="BA466" s="69">
        <f t="shared" si="205"/>
        <v>0</v>
      </c>
      <c r="BB466" s="69">
        <f t="shared" si="206"/>
        <v>0</v>
      </c>
      <c r="BC466" s="69">
        <f t="shared" si="207"/>
        <v>0</v>
      </c>
      <c r="BD466" s="69">
        <f t="shared" si="208"/>
        <v>0</v>
      </c>
      <c r="BE466" s="69">
        <f t="shared" si="209"/>
        <v>0</v>
      </c>
      <c r="BF466" s="67">
        <f t="shared" si="210"/>
        <v>0</v>
      </c>
      <c r="BG466" s="69">
        <f t="shared" si="211"/>
        <v>1000</v>
      </c>
      <c r="BH466" s="67">
        <f t="shared" si="212"/>
        <v>0</v>
      </c>
      <c r="BI466" s="79">
        <f t="shared" si="213"/>
        <v>0</v>
      </c>
      <c r="BJ466" s="69">
        <f t="shared" si="214"/>
        <v>0</v>
      </c>
      <c r="BK466" s="69">
        <f t="shared" si="215"/>
        <v>0</v>
      </c>
      <c r="BL466" s="69">
        <f t="shared" si="216"/>
        <v>0</v>
      </c>
      <c r="BM466" s="69">
        <f t="shared" si="217"/>
        <v>0</v>
      </c>
      <c r="BN466" s="69">
        <f t="shared" si="218"/>
        <v>0</v>
      </c>
      <c r="BO466" s="69">
        <f t="shared" si="219"/>
        <v>0</v>
      </c>
      <c r="BP466" s="69">
        <f t="shared" si="220"/>
        <v>0</v>
      </c>
      <c r="BQ466" s="69">
        <f t="shared" si="221"/>
        <v>0</v>
      </c>
      <c r="BR466" s="69">
        <f t="shared" si="222"/>
        <v>0</v>
      </c>
      <c r="BS466" s="69">
        <f t="shared" si="223"/>
        <v>0</v>
      </c>
      <c r="BT466" s="69">
        <f t="shared" si="224"/>
        <v>0</v>
      </c>
      <c r="BU466" s="69">
        <f t="shared" si="225"/>
        <v>0</v>
      </c>
      <c r="BV466" s="69">
        <f t="shared" si="226"/>
        <v>0</v>
      </c>
      <c r="BW466" s="69">
        <f t="shared" si="227"/>
        <v>0</v>
      </c>
      <c r="BX466" s="69">
        <f t="shared" si="228"/>
        <v>0</v>
      </c>
      <c r="BY466" s="69">
        <f t="shared" si="229"/>
        <v>0</v>
      </c>
      <c r="BZ466" s="67">
        <f t="shared" si="230"/>
        <v>0</v>
      </c>
    </row>
    <row r="467" spans="3:78" x14ac:dyDescent="0.25">
      <c r="C467" s="261"/>
      <c r="D467" s="78">
        <v>2.8</v>
      </c>
      <c r="E467" s="69">
        <v>0</v>
      </c>
      <c r="F467" s="69">
        <v>0</v>
      </c>
      <c r="G467" s="69">
        <v>21.7</v>
      </c>
      <c r="H467" s="69">
        <v>7.2</v>
      </c>
      <c r="I467" s="69">
        <v>7.2</v>
      </c>
      <c r="J467" s="69">
        <v>4.71</v>
      </c>
      <c r="K467" s="69">
        <v>3.85</v>
      </c>
      <c r="L467" s="69">
        <v>3.85</v>
      </c>
      <c r="M467" s="69">
        <v>6.44</v>
      </c>
      <c r="N467" s="69">
        <v>6.44</v>
      </c>
      <c r="O467" s="69">
        <v>7.85</v>
      </c>
      <c r="P467" s="69">
        <v>11.8</v>
      </c>
      <c r="Q467" s="69">
        <v>13</v>
      </c>
      <c r="R467" s="69">
        <v>16</v>
      </c>
      <c r="S467" s="69">
        <v>16</v>
      </c>
      <c r="T467" s="69">
        <v>20.399999999999999</v>
      </c>
      <c r="U467" s="69">
        <v>25</v>
      </c>
      <c r="V467" s="67">
        <v>36.1</v>
      </c>
      <c r="W467" s="69" t="str">
        <f t="shared" si="233"/>
        <v/>
      </c>
      <c r="X467" s="69" t="str">
        <f t="shared" si="233"/>
        <v/>
      </c>
      <c r="Y467" s="69">
        <f t="shared" si="233"/>
        <v>21.7</v>
      </c>
      <c r="Z467" s="69">
        <f t="shared" si="233"/>
        <v>7.2</v>
      </c>
      <c r="AA467" s="69">
        <f t="shared" si="233"/>
        <v>7.2</v>
      </c>
      <c r="AB467" s="69">
        <f t="shared" si="233"/>
        <v>4.71</v>
      </c>
      <c r="AC467" s="69">
        <f t="shared" si="233"/>
        <v>3.85</v>
      </c>
      <c r="AD467" s="69">
        <f t="shared" si="233"/>
        <v>3.85</v>
      </c>
      <c r="AE467" s="69">
        <f t="shared" si="233"/>
        <v>6.44</v>
      </c>
      <c r="AF467" s="69">
        <f t="shared" si="233"/>
        <v>6.44</v>
      </c>
      <c r="AG467" s="69">
        <f t="shared" si="233"/>
        <v>7.85</v>
      </c>
      <c r="AH467" s="69">
        <f t="shared" si="233"/>
        <v>11.8</v>
      </c>
      <c r="AI467" s="69">
        <f t="shared" si="233"/>
        <v>13</v>
      </c>
      <c r="AJ467" s="69">
        <f t="shared" si="233"/>
        <v>16</v>
      </c>
      <c r="AK467" s="69">
        <f t="shared" si="233"/>
        <v>16</v>
      </c>
      <c r="AL467" s="69">
        <f t="shared" si="233"/>
        <v>20.399999999999999</v>
      </c>
      <c r="AM467" s="69">
        <f t="shared" si="234"/>
        <v>25</v>
      </c>
      <c r="AN467" s="67">
        <f t="shared" si="234"/>
        <v>36.1</v>
      </c>
      <c r="AO467" s="69">
        <f t="shared" si="193"/>
        <v>0</v>
      </c>
      <c r="AP467" s="69">
        <f t="shared" si="194"/>
        <v>0</v>
      </c>
      <c r="AQ467" s="69">
        <f t="shared" si="195"/>
        <v>0</v>
      </c>
      <c r="AR467" s="69">
        <f t="shared" si="196"/>
        <v>0</v>
      </c>
      <c r="AS467" s="69">
        <f t="shared" si="197"/>
        <v>0</v>
      </c>
      <c r="AT467" s="69">
        <f t="shared" si="198"/>
        <v>0</v>
      </c>
      <c r="AU467" s="69">
        <f t="shared" si="199"/>
        <v>0</v>
      </c>
      <c r="AV467" s="69">
        <f t="shared" si="200"/>
        <v>0</v>
      </c>
      <c r="AW467" s="69">
        <f t="shared" si="201"/>
        <v>0</v>
      </c>
      <c r="AX467" s="69">
        <f t="shared" si="202"/>
        <v>0</v>
      </c>
      <c r="AY467" s="69">
        <f t="shared" si="203"/>
        <v>0</v>
      </c>
      <c r="AZ467" s="69">
        <f t="shared" si="204"/>
        <v>0</v>
      </c>
      <c r="BA467" s="69">
        <f t="shared" si="205"/>
        <v>0</v>
      </c>
      <c r="BB467" s="69">
        <f t="shared" si="206"/>
        <v>0</v>
      </c>
      <c r="BC467" s="69">
        <f t="shared" si="207"/>
        <v>0</v>
      </c>
      <c r="BD467" s="69">
        <f t="shared" si="208"/>
        <v>0</v>
      </c>
      <c r="BE467" s="69">
        <f t="shared" si="209"/>
        <v>0</v>
      </c>
      <c r="BF467" s="67">
        <f t="shared" si="210"/>
        <v>0</v>
      </c>
      <c r="BG467" s="69">
        <f t="shared" si="211"/>
        <v>1000</v>
      </c>
      <c r="BH467" s="67">
        <f t="shared" si="212"/>
        <v>0</v>
      </c>
      <c r="BI467" s="79">
        <f t="shared" si="213"/>
        <v>0</v>
      </c>
      <c r="BJ467" s="69">
        <f t="shared" si="214"/>
        <v>0</v>
      </c>
      <c r="BK467" s="69">
        <f t="shared" si="215"/>
        <v>0</v>
      </c>
      <c r="BL467" s="69">
        <f t="shared" si="216"/>
        <v>0</v>
      </c>
      <c r="BM467" s="69">
        <f t="shared" si="217"/>
        <v>0</v>
      </c>
      <c r="BN467" s="69">
        <f t="shared" si="218"/>
        <v>0</v>
      </c>
      <c r="BO467" s="69">
        <f t="shared" si="219"/>
        <v>0</v>
      </c>
      <c r="BP467" s="69">
        <f t="shared" si="220"/>
        <v>0</v>
      </c>
      <c r="BQ467" s="69">
        <f t="shared" si="221"/>
        <v>0</v>
      </c>
      <c r="BR467" s="69">
        <f t="shared" si="222"/>
        <v>0</v>
      </c>
      <c r="BS467" s="69">
        <f t="shared" si="223"/>
        <v>0</v>
      </c>
      <c r="BT467" s="69">
        <f t="shared" si="224"/>
        <v>0</v>
      </c>
      <c r="BU467" s="69">
        <f t="shared" si="225"/>
        <v>0</v>
      </c>
      <c r="BV467" s="69">
        <f t="shared" si="226"/>
        <v>0</v>
      </c>
      <c r="BW467" s="69">
        <f t="shared" si="227"/>
        <v>0</v>
      </c>
      <c r="BX467" s="69">
        <f t="shared" si="228"/>
        <v>0</v>
      </c>
      <c r="BY467" s="69">
        <f t="shared" si="229"/>
        <v>0</v>
      </c>
      <c r="BZ467" s="67">
        <f t="shared" si="230"/>
        <v>0</v>
      </c>
    </row>
    <row r="468" spans="3:78" x14ac:dyDescent="0.25">
      <c r="C468" s="261"/>
      <c r="D468" s="78">
        <v>2.8571428571428572</v>
      </c>
      <c r="E468" s="69">
        <v>0</v>
      </c>
      <c r="F468" s="69">
        <v>0</v>
      </c>
      <c r="G468" s="69">
        <v>21.7</v>
      </c>
      <c r="H468" s="69">
        <v>7.2</v>
      </c>
      <c r="I468" s="69">
        <v>7.2</v>
      </c>
      <c r="J468" s="69">
        <v>4.71</v>
      </c>
      <c r="K468" s="69">
        <v>3.85</v>
      </c>
      <c r="L468" s="69">
        <v>4.08</v>
      </c>
      <c r="M468" s="69">
        <v>6.44</v>
      </c>
      <c r="N468" s="69">
        <v>6.44</v>
      </c>
      <c r="O468" s="69">
        <v>7.85</v>
      </c>
      <c r="P468" s="69">
        <v>11.8</v>
      </c>
      <c r="Q468" s="69">
        <v>13</v>
      </c>
      <c r="R468" s="69">
        <v>16</v>
      </c>
      <c r="S468" s="69">
        <v>16</v>
      </c>
      <c r="T468" s="69">
        <v>20.399999999999999</v>
      </c>
      <c r="U468" s="69">
        <v>25</v>
      </c>
      <c r="V468" s="67">
        <v>36.1</v>
      </c>
      <c r="W468" s="69" t="str">
        <f t="shared" si="233"/>
        <v/>
      </c>
      <c r="X468" s="69" t="str">
        <f t="shared" si="233"/>
        <v/>
      </c>
      <c r="Y468" s="69">
        <f t="shared" si="233"/>
        <v>21.7</v>
      </c>
      <c r="Z468" s="69">
        <f t="shared" si="233"/>
        <v>7.2</v>
      </c>
      <c r="AA468" s="69">
        <f t="shared" si="233"/>
        <v>7.2</v>
      </c>
      <c r="AB468" s="69">
        <f t="shared" si="233"/>
        <v>4.71</v>
      </c>
      <c r="AC468" s="69">
        <f t="shared" si="233"/>
        <v>3.85</v>
      </c>
      <c r="AD468" s="69">
        <f t="shared" si="233"/>
        <v>4.08</v>
      </c>
      <c r="AE468" s="69">
        <f t="shared" si="233"/>
        <v>6.44</v>
      </c>
      <c r="AF468" s="69">
        <f t="shared" si="233"/>
        <v>6.44</v>
      </c>
      <c r="AG468" s="69">
        <f t="shared" si="233"/>
        <v>7.85</v>
      </c>
      <c r="AH468" s="69">
        <f t="shared" si="233"/>
        <v>11.8</v>
      </c>
      <c r="AI468" s="69">
        <f t="shared" si="233"/>
        <v>13</v>
      </c>
      <c r="AJ468" s="69">
        <f t="shared" si="233"/>
        <v>16</v>
      </c>
      <c r="AK468" s="69">
        <f t="shared" si="233"/>
        <v>16</v>
      </c>
      <c r="AL468" s="69">
        <f t="shared" si="233"/>
        <v>20.399999999999999</v>
      </c>
      <c r="AM468" s="69">
        <f t="shared" si="234"/>
        <v>25</v>
      </c>
      <c r="AN468" s="67">
        <f t="shared" si="234"/>
        <v>36.1</v>
      </c>
      <c r="AO468" s="69">
        <f t="shared" si="193"/>
        <v>0</v>
      </c>
      <c r="AP468" s="69">
        <f t="shared" si="194"/>
        <v>0</v>
      </c>
      <c r="AQ468" s="69">
        <f t="shared" si="195"/>
        <v>0</v>
      </c>
      <c r="AR468" s="69">
        <f t="shared" si="196"/>
        <v>0</v>
      </c>
      <c r="AS468" s="69">
        <f t="shared" si="197"/>
        <v>0</v>
      </c>
      <c r="AT468" s="69">
        <f t="shared" si="198"/>
        <v>0</v>
      </c>
      <c r="AU468" s="69">
        <f t="shared" si="199"/>
        <v>0</v>
      </c>
      <c r="AV468" s="69">
        <f t="shared" si="200"/>
        <v>0</v>
      </c>
      <c r="AW468" s="69">
        <f t="shared" si="201"/>
        <v>0</v>
      </c>
      <c r="AX468" s="69">
        <f t="shared" si="202"/>
        <v>0</v>
      </c>
      <c r="AY468" s="69">
        <f t="shared" si="203"/>
        <v>0</v>
      </c>
      <c r="AZ468" s="69">
        <f t="shared" si="204"/>
        <v>0</v>
      </c>
      <c r="BA468" s="69">
        <f t="shared" si="205"/>
        <v>0</v>
      </c>
      <c r="BB468" s="69">
        <f t="shared" si="206"/>
        <v>0</v>
      </c>
      <c r="BC468" s="69">
        <f t="shared" si="207"/>
        <v>0</v>
      </c>
      <c r="BD468" s="69">
        <f t="shared" si="208"/>
        <v>0</v>
      </c>
      <c r="BE468" s="69">
        <f t="shared" si="209"/>
        <v>0</v>
      </c>
      <c r="BF468" s="67">
        <f t="shared" si="210"/>
        <v>0</v>
      </c>
      <c r="BG468" s="69">
        <f t="shared" si="211"/>
        <v>1000</v>
      </c>
      <c r="BH468" s="67">
        <f t="shared" si="212"/>
        <v>0</v>
      </c>
      <c r="BI468" s="79">
        <f t="shared" si="213"/>
        <v>0</v>
      </c>
      <c r="BJ468" s="69">
        <f t="shared" si="214"/>
        <v>0</v>
      </c>
      <c r="BK468" s="69">
        <f t="shared" si="215"/>
        <v>0</v>
      </c>
      <c r="BL468" s="69">
        <f t="shared" si="216"/>
        <v>0</v>
      </c>
      <c r="BM468" s="69">
        <f t="shared" si="217"/>
        <v>0</v>
      </c>
      <c r="BN468" s="69">
        <f t="shared" si="218"/>
        <v>0</v>
      </c>
      <c r="BO468" s="69">
        <f t="shared" si="219"/>
        <v>0</v>
      </c>
      <c r="BP468" s="69">
        <f t="shared" si="220"/>
        <v>0</v>
      </c>
      <c r="BQ468" s="69">
        <f t="shared" si="221"/>
        <v>0</v>
      </c>
      <c r="BR468" s="69">
        <f t="shared" si="222"/>
        <v>0</v>
      </c>
      <c r="BS468" s="69">
        <f t="shared" si="223"/>
        <v>0</v>
      </c>
      <c r="BT468" s="69">
        <f t="shared" si="224"/>
        <v>0</v>
      </c>
      <c r="BU468" s="69">
        <f t="shared" si="225"/>
        <v>0</v>
      </c>
      <c r="BV468" s="69">
        <f t="shared" si="226"/>
        <v>0</v>
      </c>
      <c r="BW468" s="69">
        <f t="shared" si="227"/>
        <v>0</v>
      </c>
      <c r="BX468" s="69">
        <f t="shared" si="228"/>
        <v>0</v>
      </c>
      <c r="BY468" s="69">
        <f t="shared" si="229"/>
        <v>0</v>
      </c>
      <c r="BZ468" s="67">
        <f t="shared" si="230"/>
        <v>0</v>
      </c>
    </row>
    <row r="469" spans="3:78" x14ac:dyDescent="0.25">
      <c r="C469" s="261"/>
      <c r="D469" s="78">
        <v>2.9090909090909092</v>
      </c>
      <c r="E469" s="69">
        <v>0</v>
      </c>
      <c r="F469" s="69">
        <v>0</v>
      </c>
      <c r="G469" s="69">
        <v>21.7</v>
      </c>
      <c r="H469" s="69">
        <v>7.2</v>
      </c>
      <c r="I469" s="69">
        <v>7.2</v>
      </c>
      <c r="J469" s="69">
        <v>4.71</v>
      </c>
      <c r="K469" s="69">
        <v>3.85</v>
      </c>
      <c r="L469" s="69">
        <v>4.08</v>
      </c>
      <c r="M469" s="69">
        <v>6.44</v>
      </c>
      <c r="N469" s="69">
        <v>6.6</v>
      </c>
      <c r="O469" s="69">
        <v>7.85</v>
      </c>
      <c r="P469" s="69">
        <v>11.8</v>
      </c>
      <c r="Q469" s="69">
        <v>13</v>
      </c>
      <c r="R469" s="69">
        <v>16</v>
      </c>
      <c r="S469" s="69">
        <v>16</v>
      </c>
      <c r="T469" s="69">
        <v>23.6</v>
      </c>
      <c r="U469" s="69">
        <v>29</v>
      </c>
      <c r="V469" s="67">
        <v>36.1</v>
      </c>
      <c r="W469" s="69" t="str">
        <f t="shared" si="233"/>
        <v/>
      </c>
      <c r="X469" s="69" t="str">
        <f t="shared" si="233"/>
        <v/>
      </c>
      <c r="Y469" s="69">
        <f t="shared" si="233"/>
        <v>21.7</v>
      </c>
      <c r="Z469" s="69">
        <f t="shared" si="233"/>
        <v>7.2</v>
      </c>
      <c r="AA469" s="69">
        <f t="shared" si="233"/>
        <v>7.2</v>
      </c>
      <c r="AB469" s="69">
        <f t="shared" si="233"/>
        <v>4.71</v>
      </c>
      <c r="AC469" s="69">
        <f t="shared" si="233"/>
        <v>3.85</v>
      </c>
      <c r="AD469" s="69">
        <f t="shared" si="233"/>
        <v>4.08</v>
      </c>
      <c r="AE469" s="69">
        <f t="shared" si="233"/>
        <v>6.44</v>
      </c>
      <c r="AF469" s="69">
        <f t="shared" si="233"/>
        <v>6.6</v>
      </c>
      <c r="AG469" s="69">
        <f t="shared" si="233"/>
        <v>7.85</v>
      </c>
      <c r="AH469" s="69">
        <f t="shared" si="233"/>
        <v>11.8</v>
      </c>
      <c r="AI469" s="69">
        <f t="shared" si="233"/>
        <v>13</v>
      </c>
      <c r="AJ469" s="69">
        <f t="shared" si="233"/>
        <v>16</v>
      </c>
      <c r="AK469" s="69">
        <f t="shared" si="233"/>
        <v>16</v>
      </c>
      <c r="AL469" s="69">
        <f t="shared" si="233"/>
        <v>23.6</v>
      </c>
      <c r="AM469" s="69">
        <f t="shared" si="234"/>
        <v>29</v>
      </c>
      <c r="AN469" s="67">
        <f t="shared" si="234"/>
        <v>36.1</v>
      </c>
      <c r="AO469" s="69">
        <f t="shared" si="193"/>
        <v>0</v>
      </c>
      <c r="AP469" s="69">
        <f t="shared" si="194"/>
        <v>0</v>
      </c>
      <c r="AQ469" s="69">
        <f t="shared" si="195"/>
        <v>0</v>
      </c>
      <c r="AR469" s="69">
        <f t="shared" si="196"/>
        <v>0</v>
      </c>
      <c r="AS469" s="69">
        <f t="shared" si="197"/>
        <v>0</v>
      </c>
      <c r="AT469" s="69">
        <f t="shared" si="198"/>
        <v>0</v>
      </c>
      <c r="AU469" s="69">
        <f t="shared" si="199"/>
        <v>0</v>
      </c>
      <c r="AV469" s="69">
        <f t="shared" si="200"/>
        <v>0</v>
      </c>
      <c r="AW469" s="69">
        <f t="shared" si="201"/>
        <v>0</v>
      </c>
      <c r="AX469" s="69">
        <f t="shared" si="202"/>
        <v>0</v>
      </c>
      <c r="AY469" s="69">
        <f t="shared" si="203"/>
        <v>0</v>
      </c>
      <c r="AZ469" s="69">
        <f t="shared" si="204"/>
        <v>0</v>
      </c>
      <c r="BA469" s="69">
        <f t="shared" si="205"/>
        <v>0</v>
      </c>
      <c r="BB469" s="69">
        <f t="shared" si="206"/>
        <v>0</v>
      </c>
      <c r="BC469" s="69">
        <f t="shared" si="207"/>
        <v>0</v>
      </c>
      <c r="BD469" s="69">
        <f t="shared" si="208"/>
        <v>0</v>
      </c>
      <c r="BE469" s="69">
        <f t="shared" si="209"/>
        <v>0</v>
      </c>
      <c r="BF469" s="67">
        <f t="shared" si="210"/>
        <v>0</v>
      </c>
      <c r="BG469" s="69">
        <f t="shared" si="211"/>
        <v>1000</v>
      </c>
      <c r="BH469" s="67">
        <f t="shared" si="212"/>
        <v>0</v>
      </c>
      <c r="BI469" s="79">
        <f t="shared" si="213"/>
        <v>0</v>
      </c>
      <c r="BJ469" s="69">
        <f t="shared" si="214"/>
        <v>0</v>
      </c>
      <c r="BK469" s="69">
        <f t="shared" si="215"/>
        <v>0</v>
      </c>
      <c r="BL469" s="69">
        <f t="shared" si="216"/>
        <v>0</v>
      </c>
      <c r="BM469" s="69">
        <f t="shared" si="217"/>
        <v>0</v>
      </c>
      <c r="BN469" s="69">
        <f t="shared" si="218"/>
        <v>0</v>
      </c>
      <c r="BO469" s="69">
        <f t="shared" si="219"/>
        <v>0</v>
      </c>
      <c r="BP469" s="69">
        <f t="shared" si="220"/>
        <v>0</v>
      </c>
      <c r="BQ469" s="69">
        <f t="shared" si="221"/>
        <v>0</v>
      </c>
      <c r="BR469" s="69">
        <f t="shared" si="222"/>
        <v>0</v>
      </c>
      <c r="BS469" s="69">
        <f t="shared" si="223"/>
        <v>0</v>
      </c>
      <c r="BT469" s="69">
        <f t="shared" si="224"/>
        <v>0</v>
      </c>
      <c r="BU469" s="69">
        <f t="shared" si="225"/>
        <v>0</v>
      </c>
      <c r="BV469" s="69">
        <f t="shared" si="226"/>
        <v>0</v>
      </c>
      <c r="BW469" s="69">
        <f t="shared" si="227"/>
        <v>0</v>
      </c>
      <c r="BX469" s="69">
        <f t="shared" si="228"/>
        <v>0</v>
      </c>
      <c r="BY469" s="69">
        <f t="shared" si="229"/>
        <v>0</v>
      </c>
      <c r="BZ469" s="67">
        <f t="shared" si="230"/>
        <v>0</v>
      </c>
    </row>
    <row r="470" spans="3:78" x14ac:dyDescent="0.25">
      <c r="C470" s="261"/>
      <c r="D470" s="78">
        <v>3</v>
      </c>
      <c r="E470" s="69">
        <v>0</v>
      </c>
      <c r="F470" s="69">
        <v>0</v>
      </c>
      <c r="G470" s="69">
        <v>21.7</v>
      </c>
      <c r="H470" s="69">
        <v>7.2</v>
      </c>
      <c r="I470" s="69">
        <v>7.2</v>
      </c>
      <c r="J470" s="69">
        <v>4.71</v>
      </c>
      <c r="K470" s="69">
        <v>3.85</v>
      </c>
      <c r="L470" s="69">
        <v>4.08</v>
      </c>
      <c r="M470" s="69">
        <v>6.44</v>
      </c>
      <c r="N470" s="69">
        <v>7.85</v>
      </c>
      <c r="O470" s="69">
        <v>9.27</v>
      </c>
      <c r="P470" s="69">
        <v>11.8</v>
      </c>
      <c r="Q470" s="69">
        <v>13.8</v>
      </c>
      <c r="R470" s="69">
        <v>16</v>
      </c>
      <c r="S470" s="69">
        <v>18.2</v>
      </c>
      <c r="T470" s="69">
        <v>23.6</v>
      </c>
      <c r="U470" s="69">
        <v>29</v>
      </c>
      <c r="V470" s="67">
        <v>36.1</v>
      </c>
      <c r="W470" s="69" t="str">
        <f t="shared" si="233"/>
        <v/>
      </c>
      <c r="X470" s="69" t="str">
        <f t="shared" si="233"/>
        <v/>
      </c>
      <c r="Y470" s="69">
        <f t="shared" si="233"/>
        <v>21.7</v>
      </c>
      <c r="Z470" s="69">
        <f t="shared" si="233"/>
        <v>7.2</v>
      </c>
      <c r="AA470" s="69">
        <f t="shared" si="233"/>
        <v>7.2</v>
      </c>
      <c r="AB470" s="69">
        <f t="shared" si="233"/>
        <v>4.71</v>
      </c>
      <c r="AC470" s="69">
        <f t="shared" si="233"/>
        <v>3.85</v>
      </c>
      <c r="AD470" s="69">
        <f t="shared" si="233"/>
        <v>4.08</v>
      </c>
      <c r="AE470" s="69">
        <f t="shared" si="233"/>
        <v>6.44</v>
      </c>
      <c r="AF470" s="69">
        <f t="shared" si="233"/>
        <v>7.85</v>
      </c>
      <c r="AG470" s="69">
        <f t="shared" si="233"/>
        <v>9.27</v>
      </c>
      <c r="AH470" s="69">
        <f t="shared" ref="AH470:AL479" si="235">IF(P470=0,"",P470)</f>
        <v>11.8</v>
      </c>
      <c r="AI470" s="69">
        <f t="shared" si="235"/>
        <v>13.8</v>
      </c>
      <c r="AJ470" s="69">
        <f t="shared" si="235"/>
        <v>16</v>
      </c>
      <c r="AK470" s="69">
        <f t="shared" si="235"/>
        <v>18.2</v>
      </c>
      <c r="AL470" s="69">
        <f t="shared" si="235"/>
        <v>23.6</v>
      </c>
      <c r="AM470" s="69">
        <f t="shared" si="234"/>
        <v>29</v>
      </c>
      <c r="AN470" s="67">
        <f t="shared" si="234"/>
        <v>36.1</v>
      </c>
      <c r="AO470" s="69">
        <f t="shared" ref="AO470:AO479" si="236">IF(E470=$D$338,1,0)*$D470</f>
        <v>0</v>
      </c>
      <c r="AP470" s="69">
        <f t="shared" ref="AP470:AP479" si="237">IF(F470=$D$338,1,0)*$D470</f>
        <v>0</v>
      </c>
      <c r="AQ470" s="69">
        <f t="shared" ref="AQ470:AQ479" si="238">IF(G470=$D$338,1,0)*$D470</f>
        <v>0</v>
      </c>
      <c r="AR470" s="69">
        <f t="shared" ref="AR470:AR479" si="239">IF(H470=$D$338,1,0)*$D470</f>
        <v>0</v>
      </c>
      <c r="AS470" s="69">
        <f t="shared" ref="AS470:AS479" si="240">IF(I470=$D$338,1,0)*$D470</f>
        <v>0</v>
      </c>
      <c r="AT470" s="69">
        <f t="shared" ref="AT470:AT479" si="241">IF(J470=$D$338,1,0)*$D470</f>
        <v>0</v>
      </c>
      <c r="AU470" s="69">
        <f t="shared" ref="AU470:AU479" si="242">IF(K470=$D$338,1,0)*$D470</f>
        <v>0</v>
      </c>
      <c r="AV470" s="69">
        <f t="shared" ref="AV470:AV479" si="243">IF(L470=$D$338,1,0)*$D470</f>
        <v>0</v>
      </c>
      <c r="AW470" s="69">
        <f t="shared" ref="AW470:AW479" si="244">IF(M470=$D$338,1,0)*$D470</f>
        <v>0</v>
      </c>
      <c r="AX470" s="69">
        <f t="shared" ref="AX470:AX479" si="245">IF(N470=$D$338,1,0)*$D470</f>
        <v>0</v>
      </c>
      <c r="AY470" s="69">
        <f t="shared" ref="AY470:AY479" si="246">IF(O470=$D$338,1,0)*$D470</f>
        <v>0</v>
      </c>
      <c r="AZ470" s="69">
        <f t="shared" ref="AZ470:AZ479" si="247">IF(P470=$D$338,1,0)*$D470</f>
        <v>0</v>
      </c>
      <c r="BA470" s="69">
        <f t="shared" ref="BA470:BA479" si="248">IF(Q470=$D$338,1,0)*$D470</f>
        <v>0</v>
      </c>
      <c r="BB470" s="69">
        <f t="shared" ref="BB470:BB479" si="249">IF(R470=$D$338,1,0)*$D470</f>
        <v>0</v>
      </c>
      <c r="BC470" s="69">
        <f t="shared" ref="BC470:BC479" si="250">IF(S470=$D$338,1,0)*$D470</f>
        <v>0</v>
      </c>
      <c r="BD470" s="69">
        <f t="shared" ref="BD470:BD479" si="251">IF(T470=$D$338,1,0)*$D470</f>
        <v>0</v>
      </c>
      <c r="BE470" s="69">
        <f t="shared" ref="BE470:BE479" si="252">IF(U470=$D$338,1,0)*$D470</f>
        <v>0</v>
      </c>
      <c r="BF470" s="67">
        <f t="shared" ref="BF470:BF479" si="253">IF(V470=$D$338,1,0)*$D470</f>
        <v>0</v>
      </c>
      <c r="BG470" s="69">
        <f t="shared" ref="BG470:BG479" si="254">IF(MAX(AO470:BF470)=0,1000,ABS(MAX(AO470:BF470)-1))</f>
        <v>1000</v>
      </c>
      <c r="BH470" s="67">
        <f t="shared" ref="BH470:BH479" si="255">IF(BG470=BG$340,IF(MAX(AO470:BF470)&gt;1,1+BG$340,1-BG$340),0)</f>
        <v>0</v>
      </c>
      <c r="BI470" s="79">
        <f t="shared" ref="BI470:BI479" si="256">IF(AO470=$BH$340,E$340,0)</f>
        <v>0</v>
      </c>
      <c r="BJ470" s="69">
        <f t="shared" ref="BJ470:BJ479" si="257">IF(AP470=$BH$340,F$340,0)</f>
        <v>0</v>
      </c>
      <c r="BK470" s="69">
        <f t="shared" ref="BK470:BK479" si="258">IF(AQ470=$BH$340,G$340,0)</f>
        <v>0</v>
      </c>
      <c r="BL470" s="69">
        <f t="shared" ref="BL470:BL479" si="259">IF(AR470=$BH$340,H$340,0)</f>
        <v>0</v>
      </c>
      <c r="BM470" s="69">
        <f t="shared" ref="BM470:BM479" si="260">IF(AS470=$BH$340,I$340,0)</f>
        <v>0</v>
      </c>
      <c r="BN470" s="69">
        <f t="shared" ref="BN470:BN479" si="261">IF(AT470=$BH$340,J$340,0)</f>
        <v>0</v>
      </c>
      <c r="BO470" s="69">
        <f t="shared" ref="BO470:BO479" si="262">IF(AU470=$BH$340,K$340,0)</f>
        <v>0</v>
      </c>
      <c r="BP470" s="69">
        <f t="shared" ref="BP470:BP479" si="263">IF(AV470=$BH$340,L$340,0)</f>
        <v>0</v>
      </c>
      <c r="BQ470" s="69">
        <f t="shared" ref="BQ470:BQ479" si="264">IF(AW470=$BH$340,M$340,0)</f>
        <v>0</v>
      </c>
      <c r="BR470" s="69">
        <f t="shared" ref="BR470:BR479" si="265">IF(AX470=$BH$340,N$340,0)</f>
        <v>0</v>
      </c>
      <c r="BS470" s="69">
        <f t="shared" ref="BS470:BS479" si="266">IF(AY470=$BH$340,O$340,0)</f>
        <v>0</v>
      </c>
      <c r="BT470" s="69">
        <f t="shared" ref="BT470:BT479" si="267">IF(AZ470=$BH$340,P$340,0)</f>
        <v>0</v>
      </c>
      <c r="BU470" s="69">
        <f t="shared" ref="BU470:BU479" si="268">IF(BA470=$BH$340,Q$340,0)</f>
        <v>0</v>
      </c>
      <c r="BV470" s="69">
        <f t="shared" ref="BV470:BV479" si="269">IF(BB470=$BH$340,R$340,0)</f>
        <v>0</v>
      </c>
      <c r="BW470" s="69">
        <f t="shared" ref="BW470:BW479" si="270">IF(BC470=$BH$340,S$340,0)</f>
        <v>0</v>
      </c>
      <c r="BX470" s="69">
        <f t="shared" ref="BX470:BX479" si="271">IF(BD470=$BH$340,T$340,0)</f>
        <v>0</v>
      </c>
      <c r="BY470" s="69">
        <f t="shared" ref="BY470:BY479" si="272">IF(BE470=$BH$340,U$340,0)</f>
        <v>0</v>
      </c>
      <c r="BZ470" s="67">
        <f t="shared" ref="BZ470:BZ479" si="273">IF(BF470=$BH$340,V$340,0)</f>
        <v>0</v>
      </c>
    </row>
    <row r="471" spans="3:78" x14ac:dyDescent="0.25">
      <c r="C471" s="261"/>
      <c r="D471" s="78">
        <v>3.2</v>
      </c>
      <c r="E471" s="69">
        <v>0</v>
      </c>
      <c r="F471" s="69">
        <v>0</v>
      </c>
      <c r="G471" s="69">
        <v>21.7</v>
      </c>
      <c r="H471" s="69">
        <v>9.1</v>
      </c>
      <c r="I471" s="69">
        <v>7.2</v>
      </c>
      <c r="J471" s="69">
        <v>4.71</v>
      </c>
      <c r="K471" s="69">
        <v>3.85</v>
      </c>
      <c r="L471" s="69">
        <v>6.44</v>
      </c>
      <c r="M471" s="69">
        <v>6.44</v>
      </c>
      <c r="N471" s="69">
        <v>7.85</v>
      </c>
      <c r="O471" s="69">
        <v>9.27</v>
      </c>
      <c r="P471" s="69">
        <v>11.8</v>
      </c>
      <c r="Q471" s="69">
        <v>14.1</v>
      </c>
      <c r="R471" s="69">
        <v>18.2</v>
      </c>
      <c r="S471" s="69">
        <v>18.2</v>
      </c>
      <c r="T471" s="69">
        <v>23.6</v>
      </c>
      <c r="U471" s="69">
        <v>29</v>
      </c>
      <c r="V471" s="67">
        <v>36.1</v>
      </c>
      <c r="W471" s="69" t="str">
        <f t="shared" ref="W471:AG479" si="274">IF(E471=0,"",E471)</f>
        <v/>
      </c>
      <c r="X471" s="69" t="str">
        <f t="shared" si="274"/>
        <v/>
      </c>
      <c r="Y471" s="69">
        <f t="shared" si="274"/>
        <v>21.7</v>
      </c>
      <c r="Z471" s="69">
        <f t="shared" si="274"/>
        <v>9.1</v>
      </c>
      <c r="AA471" s="69">
        <f t="shared" si="274"/>
        <v>7.2</v>
      </c>
      <c r="AB471" s="69">
        <f t="shared" si="274"/>
        <v>4.71</v>
      </c>
      <c r="AC471" s="69">
        <f t="shared" si="274"/>
        <v>3.85</v>
      </c>
      <c r="AD471" s="69">
        <f t="shared" si="274"/>
        <v>6.44</v>
      </c>
      <c r="AE471" s="69">
        <f t="shared" si="274"/>
        <v>6.44</v>
      </c>
      <c r="AF471" s="69">
        <f t="shared" si="274"/>
        <v>7.85</v>
      </c>
      <c r="AG471" s="69">
        <f t="shared" si="274"/>
        <v>9.27</v>
      </c>
      <c r="AH471" s="69">
        <f t="shared" si="235"/>
        <v>11.8</v>
      </c>
      <c r="AI471" s="69">
        <f t="shared" si="235"/>
        <v>14.1</v>
      </c>
      <c r="AJ471" s="69">
        <f t="shared" si="235"/>
        <v>18.2</v>
      </c>
      <c r="AK471" s="69">
        <f t="shared" si="235"/>
        <v>18.2</v>
      </c>
      <c r="AL471" s="69">
        <f t="shared" si="235"/>
        <v>23.6</v>
      </c>
      <c r="AM471" s="69">
        <f t="shared" si="234"/>
        <v>29</v>
      </c>
      <c r="AN471" s="67">
        <f t="shared" si="234"/>
        <v>36.1</v>
      </c>
      <c r="AO471" s="69">
        <f t="shared" si="236"/>
        <v>0</v>
      </c>
      <c r="AP471" s="69">
        <f t="shared" si="237"/>
        <v>0</v>
      </c>
      <c r="AQ471" s="69">
        <f t="shared" si="238"/>
        <v>0</v>
      </c>
      <c r="AR471" s="69">
        <f t="shared" si="239"/>
        <v>0</v>
      </c>
      <c r="AS471" s="69">
        <f t="shared" si="240"/>
        <v>0</v>
      </c>
      <c r="AT471" s="69">
        <f t="shared" si="241"/>
        <v>0</v>
      </c>
      <c r="AU471" s="69">
        <f t="shared" si="242"/>
        <v>0</v>
      </c>
      <c r="AV471" s="69">
        <f t="shared" si="243"/>
        <v>0</v>
      </c>
      <c r="AW471" s="69">
        <f t="shared" si="244"/>
        <v>0</v>
      </c>
      <c r="AX471" s="69">
        <f t="shared" si="245"/>
        <v>0</v>
      </c>
      <c r="AY471" s="69">
        <f t="shared" si="246"/>
        <v>0</v>
      </c>
      <c r="AZ471" s="69">
        <f t="shared" si="247"/>
        <v>0</v>
      </c>
      <c r="BA471" s="69">
        <f t="shared" si="248"/>
        <v>0</v>
      </c>
      <c r="BB471" s="69">
        <f t="shared" si="249"/>
        <v>0</v>
      </c>
      <c r="BC471" s="69">
        <f t="shared" si="250"/>
        <v>0</v>
      </c>
      <c r="BD471" s="69">
        <f t="shared" si="251"/>
        <v>0</v>
      </c>
      <c r="BE471" s="69">
        <f t="shared" si="252"/>
        <v>0</v>
      </c>
      <c r="BF471" s="67">
        <f t="shared" si="253"/>
        <v>0</v>
      </c>
      <c r="BG471" s="69">
        <f t="shared" si="254"/>
        <v>1000</v>
      </c>
      <c r="BH471" s="67">
        <f t="shared" si="255"/>
        <v>0</v>
      </c>
      <c r="BI471" s="79">
        <f t="shared" si="256"/>
        <v>0</v>
      </c>
      <c r="BJ471" s="69">
        <f t="shared" si="257"/>
        <v>0</v>
      </c>
      <c r="BK471" s="69">
        <f t="shared" si="258"/>
        <v>0</v>
      </c>
      <c r="BL471" s="69">
        <f t="shared" si="259"/>
        <v>0</v>
      </c>
      <c r="BM471" s="69">
        <f t="shared" si="260"/>
        <v>0</v>
      </c>
      <c r="BN471" s="69">
        <f t="shared" si="261"/>
        <v>0</v>
      </c>
      <c r="BO471" s="69">
        <f t="shared" si="262"/>
        <v>0</v>
      </c>
      <c r="BP471" s="69">
        <f t="shared" si="263"/>
        <v>0</v>
      </c>
      <c r="BQ471" s="69">
        <f t="shared" si="264"/>
        <v>0</v>
      </c>
      <c r="BR471" s="69">
        <f t="shared" si="265"/>
        <v>0</v>
      </c>
      <c r="BS471" s="69">
        <f t="shared" si="266"/>
        <v>0</v>
      </c>
      <c r="BT471" s="69">
        <f t="shared" si="267"/>
        <v>0</v>
      </c>
      <c r="BU471" s="69">
        <f t="shared" si="268"/>
        <v>0</v>
      </c>
      <c r="BV471" s="69">
        <f t="shared" si="269"/>
        <v>0</v>
      </c>
      <c r="BW471" s="69">
        <f t="shared" si="270"/>
        <v>0</v>
      </c>
      <c r="BX471" s="69">
        <f t="shared" si="271"/>
        <v>0</v>
      </c>
      <c r="BY471" s="69">
        <f t="shared" si="272"/>
        <v>0</v>
      </c>
      <c r="BZ471" s="67">
        <f t="shared" si="273"/>
        <v>0</v>
      </c>
    </row>
    <row r="472" spans="3:78" x14ac:dyDescent="0.25">
      <c r="C472" s="261"/>
      <c r="D472" s="78">
        <v>3.2727272727272729</v>
      </c>
      <c r="E472" s="69">
        <v>0</v>
      </c>
      <c r="F472" s="69">
        <v>0</v>
      </c>
      <c r="G472" s="69">
        <v>21.7</v>
      </c>
      <c r="H472" s="69">
        <v>9.1</v>
      </c>
      <c r="I472" s="69">
        <v>7.2</v>
      </c>
      <c r="J472" s="69">
        <v>5</v>
      </c>
      <c r="K472" s="69">
        <v>4.08</v>
      </c>
      <c r="L472" s="69">
        <v>6.44</v>
      </c>
      <c r="M472" s="69">
        <v>6.44</v>
      </c>
      <c r="N472" s="69">
        <v>7.85</v>
      </c>
      <c r="O472" s="69">
        <v>9.27</v>
      </c>
      <c r="P472" s="69">
        <v>11.8</v>
      </c>
      <c r="Q472" s="69">
        <v>16</v>
      </c>
      <c r="R472" s="69">
        <v>18.2</v>
      </c>
      <c r="S472" s="69">
        <v>18.2</v>
      </c>
      <c r="T472" s="69">
        <v>23.6</v>
      </c>
      <c r="U472" s="69">
        <v>29</v>
      </c>
      <c r="V472" s="67">
        <v>36.1</v>
      </c>
      <c r="W472" s="69" t="str">
        <f t="shared" si="274"/>
        <v/>
      </c>
      <c r="X472" s="69" t="str">
        <f t="shared" si="274"/>
        <v/>
      </c>
      <c r="Y472" s="69">
        <f t="shared" si="274"/>
        <v>21.7</v>
      </c>
      <c r="Z472" s="69">
        <f t="shared" si="274"/>
        <v>9.1</v>
      </c>
      <c r="AA472" s="69">
        <f t="shared" si="274"/>
        <v>7.2</v>
      </c>
      <c r="AB472" s="69">
        <f t="shared" si="274"/>
        <v>5</v>
      </c>
      <c r="AC472" s="69">
        <f t="shared" si="274"/>
        <v>4.08</v>
      </c>
      <c r="AD472" s="69">
        <f t="shared" si="274"/>
        <v>6.44</v>
      </c>
      <c r="AE472" s="69">
        <f t="shared" si="274"/>
        <v>6.44</v>
      </c>
      <c r="AF472" s="69">
        <f t="shared" si="274"/>
        <v>7.85</v>
      </c>
      <c r="AG472" s="69">
        <f t="shared" si="274"/>
        <v>9.27</v>
      </c>
      <c r="AH472" s="69">
        <f t="shared" si="235"/>
        <v>11.8</v>
      </c>
      <c r="AI472" s="69">
        <f t="shared" si="235"/>
        <v>16</v>
      </c>
      <c r="AJ472" s="69">
        <f t="shared" si="235"/>
        <v>18.2</v>
      </c>
      <c r="AK472" s="69">
        <f t="shared" si="235"/>
        <v>18.2</v>
      </c>
      <c r="AL472" s="69">
        <f t="shared" si="235"/>
        <v>23.6</v>
      </c>
      <c r="AM472" s="69">
        <f t="shared" si="234"/>
        <v>29</v>
      </c>
      <c r="AN472" s="67">
        <f t="shared" si="234"/>
        <v>36.1</v>
      </c>
      <c r="AO472" s="69">
        <f t="shared" si="236"/>
        <v>0</v>
      </c>
      <c r="AP472" s="69">
        <f t="shared" si="237"/>
        <v>0</v>
      </c>
      <c r="AQ472" s="69">
        <f t="shared" si="238"/>
        <v>0</v>
      </c>
      <c r="AR472" s="69">
        <f t="shared" si="239"/>
        <v>0</v>
      </c>
      <c r="AS472" s="69">
        <f t="shared" si="240"/>
        <v>0</v>
      </c>
      <c r="AT472" s="69">
        <f t="shared" si="241"/>
        <v>0</v>
      </c>
      <c r="AU472" s="69">
        <f t="shared" si="242"/>
        <v>0</v>
      </c>
      <c r="AV472" s="69">
        <f t="shared" si="243"/>
        <v>0</v>
      </c>
      <c r="AW472" s="69">
        <f t="shared" si="244"/>
        <v>0</v>
      </c>
      <c r="AX472" s="69">
        <f t="shared" si="245"/>
        <v>0</v>
      </c>
      <c r="AY472" s="69">
        <f t="shared" si="246"/>
        <v>0</v>
      </c>
      <c r="AZ472" s="69">
        <f t="shared" si="247"/>
        <v>0</v>
      </c>
      <c r="BA472" s="69">
        <f t="shared" si="248"/>
        <v>0</v>
      </c>
      <c r="BB472" s="69">
        <f t="shared" si="249"/>
        <v>0</v>
      </c>
      <c r="BC472" s="69">
        <f t="shared" si="250"/>
        <v>0</v>
      </c>
      <c r="BD472" s="69">
        <f t="shared" si="251"/>
        <v>0</v>
      </c>
      <c r="BE472" s="69">
        <f t="shared" si="252"/>
        <v>0</v>
      </c>
      <c r="BF472" s="67">
        <f t="shared" si="253"/>
        <v>0</v>
      </c>
      <c r="BG472" s="69">
        <f t="shared" si="254"/>
        <v>1000</v>
      </c>
      <c r="BH472" s="67">
        <f t="shared" si="255"/>
        <v>0</v>
      </c>
      <c r="BI472" s="79">
        <f t="shared" si="256"/>
        <v>0</v>
      </c>
      <c r="BJ472" s="69">
        <f t="shared" si="257"/>
        <v>0</v>
      </c>
      <c r="BK472" s="69">
        <f t="shared" si="258"/>
        <v>0</v>
      </c>
      <c r="BL472" s="69">
        <f t="shared" si="259"/>
        <v>0</v>
      </c>
      <c r="BM472" s="69">
        <f t="shared" si="260"/>
        <v>0</v>
      </c>
      <c r="BN472" s="69">
        <f t="shared" si="261"/>
        <v>0</v>
      </c>
      <c r="BO472" s="69">
        <f t="shared" si="262"/>
        <v>0</v>
      </c>
      <c r="BP472" s="69">
        <f t="shared" si="263"/>
        <v>0</v>
      </c>
      <c r="BQ472" s="69">
        <f t="shared" si="264"/>
        <v>0</v>
      </c>
      <c r="BR472" s="69">
        <f t="shared" si="265"/>
        <v>0</v>
      </c>
      <c r="BS472" s="69">
        <f t="shared" si="266"/>
        <v>0</v>
      </c>
      <c r="BT472" s="69">
        <f t="shared" si="267"/>
        <v>0</v>
      </c>
      <c r="BU472" s="69">
        <f t="shared" si="268"/>
        <v>0</v>
      </c>
      <c r="BV472" s="69">
        <f t="shared" si="269"/>
        <v>0</v>
      </c>
      <c r="BW472" s="69">
        <f t="shared" si="270"/>
        <v>0</v>
      </c>
      <c r="BX472" s="69">
        <f t="shared" si="271"/>
        <v>0</v>
      </c>
      <c r="BY472" s="69">
        <f t="shared" si="272"/>
        <v>0</v>
      </c>
      <c r="BZ472" s="67">
        <f t="shared" si="273"/>
        <v>0</v>
      </c>
    </row>
    <row r="473" spans="3:78" x14ac:dyDescent="0.25">
      <c r="C473" s="261"/>
      <c r="D473" s="78">
        <v>3.3333333333333335</v>
      </c>
      <c r="E473" s="69">
        <v>0</v>
      </c>
      <c r="F473" s="69">
        <v>0</v>
      </c>
      <c r="G473" s="69">
        <v>21.7</v>
      </c>
      <c r="H473" s="69">
        <v>9.1</v>
      </c>
      <c r="I473" s="69">
        <v>7.2</v>
      </c>
      <c r="J473" s="69">
        <v>5</v>
      </c>
      <c r="K473" s="69">
        <v>4.08</v>
      </c>
      <c r="L473" s="69">
        <v>6.44</v>
      </c>
      <c r="M473" s="69">
        <v>6.44</v>
      </c>
      <c r="N473" s="69">
        <v>7.85</v>
      </c>
      <c r="O473" s="69">
        <v>9.27</v>
      </c>
      <c r="P473" s="69">
        <v>13</v>
      </c>
      <c r="Q473" s="69">
        <v>16</v>
      </c>
      <c r="R473" s="69">
        <v>18.2</v>
      </c>
      <c r="S473" s="69">
        <v>19.600000000000001</v>
      </c>
      <c r="T473" s="69">
        <v>23.6</v>
      </c>
      <c r="U473" s="69">
        <v>36.1</v>
      </c>
      <c r="V473" s="67">
        <v>45.5</v>
      </c>
      <c r="W473" s="69" t="str">
        <f t="shared" si="274"/>
        <v/>
      </c>
      <c r="X473" s="69" t="str">
        <f t="shared" si="274"/>
        <v/>
      </c>
      <c r="Y473" s="69">
        <f t="shared" si="274"/>
        <v>21.7</v>
      </c>
      <c r="Z473" s="69">
        <f t="shared" si="274"/>
        <v>9.1</v>
      </c>
      <c r="AA473" s="69">
        <f t="shared" si="274"/>
        <v>7.2</v>
      </c>
      <c r="AB473" s="69">
        <f t="shared" si="274"/>
        <v>5</v>
      </c>
      <c r="AC473" s="69">
        <f t="shared" si="274"/>
        <v>4.08</v>
      </c>
      <c r="AD473" s="69">
        <f t="shared" si="274"/>
        <v>6.44</v>
      </c>
      <c r="AE473" s="69">
        <f t="shared" si="274"/>
        <v>6.44</v>
      </c>
      <c r="AF473" s="69">
        <f t="shared" si="274"/>
        <v>7.85</v>
      </c>
      <c r="AG473" s="69">
        <f t="shared" si="274"/>
        <v>9.27</v>
      </c>
      <c r="AH473" s="69">
        <f t="shared" si="235"/>
        <v>13</v>
      </c>
      <c r="AI473" s="69">
        <f t="shared" si="235"/>
        <v>16</v>
      </c>
      <c r="AJ473" s="69">
        <f t="shared" si="235"/>
        <v>18.2</v>
      </c>
      <c r="AK473" s="69">
        <f t="shared" si="235"/>
        <v>19.600000000000001</v>
      </c>
      <c r="AL473" s="69">
        <f t="shared" si="235"/>
        <v>23.6</v>
      </c>
      <c r="AM473" s="69">
        <f t="shared" si="234"/>
        <v>36.1</v>
      </c>
      <c r="AN473" s="67">
        <f t="shared" si="234"/>
        <v>45.5</v>
      </c>
      <c r="AO473" s="69">
        <f t="shared" si="236"/>
        <v>0</v>
      </c>
      <c r="AP473" s="69">
        <f t="shared" si="237"/>
        <v>0</v>
      </c>
      <c r="AQ473" s="69">
        <f t="shared" si="238"/>
        <v>0</v>
      </c>
      <c r="AR473" s="69">
        <f t="shared" si="239"/>
        <v>0</v>
      </c>
      <c r="AS473" s="69">
        <f t="shared" si="240"/>
        <v>0</v>
      </c>
      <c r="AT473" s="69">
        <f t="shared" si="241"/>
        <v>0</v>
      </c>
      <c r="AU473" s="69">
        <f t="shared" si="242"/>
        <v>0</v>
      </c>
      <c r="AV473" s="69">
        <f t="shared" si="243"/>
        <v>0</v>
      </c>
      <c r="AW473" s="69">
        <f t="shared" si="244"/>
        <v>0</v>
      </c>
      <c r="AX473" s="69">
        <f t="shared" si="245"/>
        <v>0</v>
      </c>
      <c r="AY473" s="69">
        <f t="shared" si="246"/>
        <v>0</v>
      </c>
      <c r="AZ473" s="69">
        <f t="shared" si="247"/>
        <v>0</v>
      </c>
      <c r="BA473" s="69">
        <f t="shared" si="248"/>
        <v>0</v>
      </c>
      <c r="BB473" s="69">
        <f t="shared" si="249"/>
        <v>0</v>
      </c>
      <c r="BC473" s="69">
        <f t="shared" si="250"/>
        <v>0</v>
      </c>
      <c r="BD473" s="69">
        <f t="shared" si="251"/>
        <v>0</v>
      </c>
      <c r="BE473" s="69">
        <f t="shared" si="252"/>
        <v>0</v>
      </c>
      <c r="BF473" s="67">
        <f t="shared" si="253"/>
        <v>0</v>
      </c>
      <c r="BG473" s="69">
        <f t="shared" si="254"/>
        <v>1000</v>
      </c>
      <c r="BH473" s="67">
        <f t="shared" si="255"/>
        <v>0</v>
      </c>
      <c r="BI473" s="79">
        <f t="shared" si="256"/>
        <v>0</v>
      </c>
      <c r="BJ473" s="69">
        <f t="shared" si="257"/>
        <v>0</v>
      </c>
      <c r="BK473" s="69">
        <f t="shared" si="258"/>
        <v>0</v>
      </c>
      <c r="BL473" s="69">
        <f t="shared" si="259"/>
        <v>0</v>
      </c>
      <c r="BM473" s="69">
        <f t="shared" si="260"/>
        <v>0</v>
      </c>
      <c r="BN473" s="69">
        <f t="shared" si="261"/>
        <v>0</v>
      </c>
      <c r="BO473" s="69">
        <f t="shared" si="262"/>
        <v>0</v>
      </c>
      <c r="BP473" s="69">
        <f t="shared" si="263"/>
        <v>0</v>
      </c>
      <c r="BQ473" s="69">
        <f t="shared" si="264"/>
        <v>0</v>
      </c>
      <c r="BR473" s="69">
        <f t="shared" si="265"/>
        <v>0</v>
      </c>
      <c r="BS473" s="69">
        <f t="shared" si="266"/>
        <v>0</v>
      </c>
      <c r="BT473" s="69">
        <f t="shared" si="267"/>
        <v>0</v>
      </c>
      <c r="BU473" s="69">
        <f t="shared" si="268"/>
        <v>0</v>
      </c>
      <c r="BV473" s="69">
        <f t="shared" si="269"/>
        <v>0</v>
      </c>
      <c r="BW473" s="69">
        <f t="shared" si="270"/>
        <v>0</v>
      </c>
      <c r="BX473" s="69">
        <f t="shared" si="271"/>
        <v>0</v>
      </c>
      <c r="BY473" s="69">
        <f t="shared" si="272"/>
        <v>0</v>
      </c>
      <c r="BZ473" s="67">
        <f t="shared" si="273"/>
        <v>0</v>
      </c>
    </row>
    <row r="474" spans="3:78" x14ac:dyDescent="0.25">
      <c r="C474" s="261"/>
      <c r="D474" s="78">
        <v>3.4285714285714284</v>
      </c>
      <c r="E474" s="69">
        <v>0</v>
      </c>
      <c r="F474" s="69">
        <v>0</v>
      </c>
      <c r="G474" s="69">
        <v>10.4</v>
      </c>
      <c r="H474" s="69">
        <v>10.4</v>
      </c>
      <c r="I474" s="69">
        <v>6.7</v>
      </c>
      <c r="J474" s="69">
        <v>4.08</v>
      </c>
      <c r="K474" s="69">
        <v>4.08</v>
      </c>
      <c r="L474" s="69">
        <v>6.44</v>
      </c>
      <c r="M474" s="69">
        <v>6.44</v>
      </c>
      <c r="N474" s="69">
        <v>7.85</v>
      </c>
      <c r="O474" s="69">
        <v>9.27</v>
      </c>
      <c r="P474" s="69">
        <v>13</v>
      </c>
      <c r="Q474" s="69">
        <v>16</v>
      </c>
      <c r="R474" s="69">
        <v>18.2</v>
      </c>
      <c r="S474" s="69">
        <v>19.600000000000001</v>
      </c>
      <c r="T474" s="69">
        <v>25</v>
      </c>
      <c r="U474" s="69">
        <v>36.1</v>
      </c>
      <c r="V474" s="67">
        <v>45.5</v>
      </c>
      <c r="W474" s="69" t="str">
        <f t="shared" si="274"/>
        <v/>
      </c>
      <c r="X474" s="69" t="str">
        <f t="shared" si="274"/>
        <v/>
      </c>
      <c r="Y474" s="69">
        <f t="shared" si="274"/>
        <v>10.4</v>
      </c>
      <c r="Z474" s="69">
        <f t="shared" si="274"/>
        <v>10.4</v>
      </c>
      <c r="AA474" s="69">
        <f t="shared" si="274"/>
        <v>6.7</v>
      </c>
      <c r="AB474" s="69">
        <f t="shared" si="274"/>
        <v>4.08</v>
      </c>
      <c r="AC474" s="69">
        <f t="shared" si="274"/>
        <v>4.08</v>
      </c>
      <c r="AD474" s="69">
        <f t="shared" si="274"/>
        <v>6.44</v>
      </c>
      <c r="AE474" s="69">
        <f t="shared" si="274"/>
        <v>6.44</v>
      </c>
      <c r="AF474" s="69">
        <f t="shared" si="274"/>
        <v>7.85</v>
      </c>
      <c r="AG474" s="69">
        <f t="shared" si="274"/>
        <v>9.27</v>
      </c>
      <c r="AH474" s="69">
        <f t="shared" si="235"/>
        <v>13</v>
      </c>
      <c r="AI474" s="69">
        <f t="shared" si="235"/>
        <v>16</v>
      </c>
      <c r="AJ474" s="69">
        <f t="shared" si="235"/>
        <v>18.2</v>
      </c>
      <c r="AK474" s="69">
        <f t="shared" si="235"/>
        <v>19.600000000000001</v>
      </c>
      <c r="AL474" s="69">
        <f t="shared" si="235"/>
        <v>25</v>
      </c>
      <c r="AM474" s="69">
        <f t="shared" si="234"/>
        <v>36.1</v>
      </c>
      <c r="AN474" s="67">
        <f t="shared" si="234"/>
        <v>45.5</v>
      </c>
      <c r="AO474" s="69">
        <f t="shared" si="236"/>
        <v>0</v>
      </c>
      <c r="AP474" s="69">
        <f t="shared" si="237"/>
        <v>0</v>
      </c>
      <c r="AQ474" s="69">
        <f t="shared" si="238"/>
        <v>0</v>
      </c>
      <c r="AR474" s="69">
        <f t="shared" si="239"/>
        <v>0</v>
      </c>
      <c r="AS474" s="69">
        <f t="shared" si="240"/>
        <v>0</v>
      </c>
      <c r="AT474" s="69">
        <f t="shared" si="241"/>
        <v>0</v>
      </c>
      <c r="AU474" s="69">
        <f t="shared" si="242"/>
        <v>0</v>
      </c>
      <c r="AV474" s="69">
        <f t="shared" si="243"/>
        <v>0</v>
      </c>
      <c r="AW474" s="69">
        <f t="shared" si="244"/>
        <v>0</v>
      </c>
      <c r="AX474" s="69">
        <f t="shared" si="245"/>
        <v>0</v>
      </c>
      <c r="AY474" s="69">
        <f t="shared" si="246"/>
        <v>0</v>
      </c>
      <c r="AZ474" s="69">
        <f t="shared" si="247"/>
        <v>0</v>
      </c>
      <c r="BA474" s="69">
        <f t="shared" si="248"/>
        <v>0</v>
      </c>
      <c r="BB474" s="69">
        <f t="shared" si="249"/>
        <v>0</v>
      </c>
      <c r="BC474" s="69">
        <f t="shared" si="250"/>
        <v>0</v>
      </c>
      <c r="BD474" s="69">
        <f t="shared" si="251"/>
        <v>0</v>
      </c>
      <c r="BE474" s="69">
        <f t="shared" si="252"/>
        <v>0</v>
      </c>
      <c r="BF474" s="67">
        <f t="shared" si="253"/>
        <v>0</v>
      </c>
      <c r="BG474" s="69">
        <f t="shared" si="254"/>
        <v>1000</v>
      </c>
      <c r="BH474" s="67">
        <f t="shared" si="255"/>
        <v>0</v>
      </c>
      <c r="BI474" s="79">
        <f t="shared" si="256"/>
        <v>0</v>
      </c>
      <c r="BJ474" s="69">
        <f t="shared" si="257"/>
        <v>0</v>
      </c>
      <c r="BK474" s="69">
        <f t="shared" si="258"/>
        <v>0</v>
      </c>
      <c r="BL474" s="69">
        <f t="shared" si="259"/>
        <v>0</v>
      </c>
      <c r="BM474" s="69">
        <f t="shared" si="260"/>
        <v>0</v>
      </c>
      <c r="BN474" s="69">
        <f t="shared" si="261"/>
        <v>0</v>
      </c>
      <c r="BO474" s="69">
        <f t="shared" si="262"/>
        <v>0</v>
      </c>
      <c r="BP474" s="69">
        <f t="shared" si="263"/>
        <v>0</v>
      </c>
      <c r="BQ474" s="69">
        <f t="shared" si="264"/>
        <v>0</v>
      </c>
      <c r="BR474" s="69">
        <f t="shared" si="265"/>
        <v>0</v>
      </c>
      <c r="BS474" s="69">
        <f t="shared" si="266"/>
        <v>0</v>
      </c>
      <c r="BT474" s="69">
        <f t="shared" si="267"/>
        <v>0</v>
      </c>
      <c r="BU474" s="69">
        <f t="shared" si="268"/>
        <v>0</v>
      </c>
      <c r="BV474" s="69">
        <f t="shared" si="269"/>
        <v>0</v>
      </c>
      <c r="BW474" s="69">
        <f t="shared" si="270"/>
        <v>0</v>
      </c>
      <c r="BX474" s="69">
        <f t="shared" si="271"/>
        <v>0</v>
      </c>
      <c r="BY474" s="69">
        <f t="shared" si="272"/>
        <v>0</v>
      </c>
      <c r="BZ474" s="67">
        <f t="shared" si="273"/>
        <v>0</v>
      </c>
    </row>
    <row r="475" spans="3:78" x14ac:dyDescent="0.25">
      <c r="C475" s="261"/>
      <c r="D475" s="78">
        <v>3.6</v>
      </c>
      <c r="E475" s="69">
        <v>0</v>
      </c>
      <c r="F475" s="69">
        <v>0</v>
      </c>
      <c r="G475" s="69">
        <v>10.4</v>
      </c>
      <c r="H475" s="69">
        <v>10.4</v>
      </c>
      <c r="I475" s="69">
        <v>6.7</v>
      </c>
      <c r="J475" s="69">
        <v>4.08</v>
      </c>
      <c r="K475" s="69">
        <v>6.44</v>
      </c>
      <c r="L475" s="69">
        <v>6.44</v>
      </c>
      <c r="M475" s="69">
        <v>6.44</v>
      </c>
      <c r="N475" s="69">
        <v>9.27</v>
      </c>
      <c r="O475" s="69">
        <v>9.58</v>
      </c>
      <c r="P475" s="69">
        <v>13</v>
      </c>
      <c r="Q475" s="69">
        <v>16</v>
      </c>
      <c r="R475" s="69">
        <v>19.600000000000001</v>
      </c>
      <c r="S475" s="69">
        <v>20.399999999999999</v>
      </c>
      <c r="T475" s="69">
        <v>29</v>
      </c>
      <c r="U475" s="69">
        <v>36.1</v>
      </c>
      <c r="V475" s="67">
        <v>45.5</v>
      </c>
      <c r="W475" s="69" t="str">
        <f t="shared" si="274"/>
        <v/>
      </c>
      <c r="X475" s="69" t="str">
        <f t="shared" si="274"/>
        <v/>
      </c>
      <c r="Y475" s="69">
        <f t="shared" si="274"/>
        <v>10.4</v>
      </c>
      <c r="Z475" s="69">
        <f t="shared" si="274"/>
        <v>10.4</v>
      </c>
      <c r="AA475" s="69">
        <f t="shared" si="274"/>
        <v>6.7</v>
      </c>
      <c r="AB475" s="69">
        <f t="shared" si="274"/>
        <v>4.08</v>
      </c>
      <c r="AC475" s="69">
        <f t="shared" si="274"/>
        <v>6.44</v>
      </c>
      <c r="AD475" s="69">
        <f t="shared" si="274"/>
        <v>6.44</v>
      </c>
      <c r="AE475" s="69">
        <f t="shared" si="274"/>
        <v>6.44</v>
      </c>
      <c r="AF475" s="69">
        <f t="shared" si="274"/>
        <v>9.27</v>
      </c>
      <c r="AG475" s="69">
        <f t="shared" si="274"/>
        <v>9.58</v>
      </c>
      <c r="AH475" s="69">
        <f t="shared" si="235"/>
        <v>13</v>
      </c>
      <c r="AI475" s="69">
        <f t="shared" si="235"/>
        <v>16</v>
      </c>
      <c r="AJ475" s="69">
        <f t="shared" si="235"/>
        <v>19.600000000000001</v>
      </c>
      <c r="AK475" s="69">
        <f t="shared" si="235"/>
        <v>20.399999999999999</v>
      </c>
      <c r="AL475" s="69">
        <f t="shared" si="235"/>
        <v>29</v>
      </c>
      <c r="AM475" s="69">
        <f t="shared" si="234"/>
        <v>36.1</v>
      </c>
      <c r="AN475" s="67">
        <f t="shared" si="234"/>
        <v>45.5</v>
      </c>
      <c r="AO475" s="69">
        <f t="shared" si="236"/>
        <v>0</v>
      </c>
      <c r="AP475" s="69">
        <f t="shared" si="237"/>
        <v>0</v>
      </c>
      <c r="AQ475" s="69">
        <f t="shared" si="238"/>
        <v>0</v>
      </c>
      <c r="AR475" s="69">
        <f t="shared" si="239"/>
        <v>0</v>
      </c>
      <c r="AS475" s="69">
        <f t="shared" si="240"/>
        <v>0</v>
      </c>
      <c r="AT475" s="69">
        <f t="shared" si="241"/>
        <v>0</v>
      </c>
      <c r="AU475" s="69">
        <f t="shared" si="242"/>
        <v>0</v>
      </c>
      <c r="AV475" s="69">
        <f t="shared" si="243"/>
        <v>0</v>
      </c>
      <c r="AW475" s="69">
        <f t="shared" si="244"/>
        <v>0</v>
      </c>
      <c r="AX475" s="69">
        <f t="shared" si="245"/>
        <v>0</v>
      </c>
      <c r="AY475" s="69">
        <f t="shared" si="246"/>
        <v>0</v>
      </c>
      <c r="AZ475" s="69">
        <f t="shared" si="247"/>
        <v>0</v>
      </c>
      <c r="BA475" s="69">
        <f t="shared" si="248"/>
        <v>0</v>
      </c>
      <c r="BB475" s="69">
        <f t="shared" si="249"/>
        <v>0</v>
      </c>
      <c r="BC475" s="69">
        <f t="shared" si="250"/>
        <v>0</v>
      </c>
      <c r="BD475" s="69">
        <f t="shared" si="251"/>
        <v>0</v>
      </c>
      <c r="BE475" s="69">
        <f t="shared" si="252"/>
        <v>0</v>
      </c>
      <c r="BF475" s="67">
        <f t="shared" si="253"/>
        <v>0</v>
      </c>
      <c r="BG475" s="69">
        <f t="shared" si="254"/>
        <v>1000</v>
      </c>
      <c r="BH475" s="67">
        <f t="shared" si="255"/>
        <v>0</v>
      </c>
      <c r="BI475" s="79">
        <f t="shared" si="256"/>
        <v>0</v>
      </c>
      <c r="BJ475" s="69">
        <f t="shared" si="257"/>
        <v>0</v>
      </c>
      <c r="BK475" s="69">
        <f t="shared" si="258"/>
        <v>0</v>
      </c>
      <c r="BL475" s="69">
        <f t="shared" si="259"/>
        <v>0</v>
      </c>
      <c r="BM475" s="69">
        <f t="shared" si="260"/>
        <v>0</v>
      </c>
      <c r="BN475" s="69">
        <f t="shared" si="261"/>
        <v>0</v>
      </c>
      <c r="BO475" s="69">
        <f t="shared" si="262"/>
        <v>0</v>
      </c>
      <c r="BP475" s="69">
        <f t="shared" si="263"/>
        <v>0</v>
      </c>
      <c r="BQ475" s="69">
        <f t="shared" si="264"/>
        <v>0</v>
      </c>
      <c r="BR475" s="69">
        <f t="shared" si="265"/>
        <v>0</v>
      </c>
      <c r="BS475" s="69">
        <f t="shared" si="266"/>
        <v>0</v>
      </c>
      <c r="BT475" s="69">
        <f t="shared" si="267"/>
        <v>0</v>
      </c>
      <c r="BU475" s="69">
        <f t="shared" si="268"/>
        <v>0</v>
      </c>
      <c r="BV475" s="69">
        <f t="shared" si="269"/>
        <v>0</v>
      </c>
      <c r="BW475" s="69">
        <f t="shared" si="270"/>
        <v>0</v>
      </c>
      <c r="BX475" s="69">
        <f t="shared" si="271"/>
        <v>0</v>
      </c>
      <c r="BY475" s="69">
        <f t="shared" si="272"/>
        <v>0</v>
      </c>
      <c r="BZ475" s="67">
        <f t="shared" si="273"/>
        <v>0</v>
      </c>
    </row>
    <row r="476" spans="3:78" x14ac:dyDescent="0.25">
      <c r="C476" s="261"/>
      <c r="D476" s="78">
        <v>3.6363636363636362</v>
      </c>
      <c r="E476" s="69">
        <v>0</v>
      </c>
      <c r="F476" s="69">
        <v>0</v>
      </c>
      <c r="G476" s="69">
        <v>10.4</v>
      </c>
      <c r="H476" s="69">
        <v>10.4</v>
      </c>
      <c r="I476" s="69">
        <v>6.7</v>
      </c>
      <c r="J476" s="69">
        <v>4.08</v>
      </c>
      <c r="K476" s="69">
        <v>6.44</v>
      </c>
      <c r="L476" s="69">
        <v>6.44</v>
      </c>
      <c r="M476" s="69">
        <v>6.6</v>
      </c>
      <c r="N476" s="69">
        <v>9.27</v>
      </c>
      <c r="O476" s="69">
        <v>9.74</v>
      </c>
      <c r="P476" s="69">
        <v>13</v>
      </c>
      <c r="Q476" s="69">
        <v>16</v>
      </c>
      <c r="R476" s="69">
        <v>19.600000000000001</v>
      </c>
      <c r="S476" s="69">
        <v>20.399999999999999</v>
      </c>
      <c r="T476" s="69">
        <v>29</v>
      </c>
      <c r="U476" s="69">
        <v>36.1</v>
      </c>
      <c r="V476" s="67">
        <v>45.5</v>
      </c>
      <c r="W476" s="69" t="str">
        <f t="shared" si="274"/>
        <v/>
      </c>
      <c r="X476" s="69" t="str">
        <f t="shared" si="274"/>
        <v/>
      </c>
      <c r="Y476" s="69">
        <f t="shared" si="274"/>
        <v>10.4</v>
      </c>
      <c r="Z476" s="69">
        <f t="shared" si="274"/>
        <v>10.4</v>
      </c>
      <c r="AA476" s="69">
        <f t="shared" si="274"/>
        <v>6.7</v>
      </c>
      <c r="AB476" s="69">
        <f t="shared" si="274"/>
        <v>4.08</v>
      </c>
      <c r="AC476" s="69">
        <f t="shared" si="274"/>
        <v>6.44</v>
      </c>
      <c r="AD476" s="69">
        <f t="shared" si="274"/>
        <v>6.44</v>
      </c>
      <c r="AE476" s="69">
        <f t="shared" si="274"/>
        <v>6.6</v>
      </c>
      <c r="AF476" s="69">
        <f t="shared" si="274"/>
        <v>9.27</v>
      </c>
      <c r="AG476" s="69">
        <f t="shared" si="274"/>
        <v>9.74</v>
      </c>
      <c r="AH476" s="69">
        <f t="shared" si="235"/>
        <v>13</v>
      </c>
      <c r="AI476" s="69">
        <f t="shared" si="235"/>
        <v>16</v>
      </c>
      <c r="AJ476" s="69">
        <f t="shared" si="235"/>
        <v>19.600000000000001</v>
      </c>
      <c r="AK476" s="69">
        <f t="shared" si="235"/>
        <v>20.399999999999999</v>
      </c>
      <c r="AL476" s="69">
        <f t="shared" si="235"/>
        <v>29</v>
      </c>
      <c r="AM476" s="69">
        <f t="shared" si="234"/>
        <v>36.1</v>
      </c>
      <c r="AN476" s="67">
        <f t="shared" si="234"/>
        <v>45.5</v>
      </c>
      <c r="AO476" s="69">
        <f t="shared" si="236"/>
        <v>0</v>
      </c>
      <c r="AP476" s="69">
        <f t="shared" si="237"/>
        <v>0</v>
      </c>
      <c r="AQ476" s="69">
        <f t="shared" si="238"/>
        <v>0</v>
      </c>
      <c r="AR476" s="69">
        <f t="shared" si="239"/>
        <v>0</v>
      </c>
      <c r="AS476" s="69">
        <f t="shared" si="240"/>
        <v>0</v>
      </c>
      <c r="AT476" s="69">
        <f t="shared" si="241"/>
        <v>0</v>
      </c>
      <c r="AU476" s="69">
        <f t="shared" si="242"/>
        <v>0</v>
      </c>
      <c r="AV476" s="69">
        <f t="shared" si="243"/>
        <v>0</v>
      </c>
      <c r="AW476" s="69">
        <f t="shared" si="244"/>
        <v>0</v>
      </c>
      <c r="AX476" s="69">
        <f t="shared" si="245"/>
        <v>0</v>
      </c>
      <c r="AY476" s="69">
        <f t="shared" si="246"/>
        <v>0</v>
      </c>
      <c r="AZ476" s="69">
        <f t="shared" si="247"/>
        <v>0</v>
      </c>
      <c r="BA476" s="69">
        <f t="shared" si="248"/>
        <v>0</v>
      </c>
      <c r="BB476" s="69">
        <f t="shared" si="249"/>
        <v>0</v>
      </c>
      <c r="BC476" s="69">
        <f t="shared" si="250"/>
        <v>0</v>
      </c>
      <c r="BD476" s="69">
        <f t="shared" si="251"/>
        <v>0</v>
      </c>
      <c r="BE476" s="69">
        <f t="shared" si="252"/>
        <v>0</v>
      </c>
      <c r="BF476" s="67">
        <f t="shared" si="253"/>
        <v>0</v>
      </c>
      <c r="BG476" s="69">
        <f t="shared" si="254"/>
        <v>1000</v>
      </c>
      <c r="BH476" s="67">
        <f t="shared" si="255"/>
        <v>0</v>
      </c>
      <c r="BI476" s="79">
        <f t="shared" si="256"/>
        <v>0</v>
      </c>
      <c r="BJ476" s="69">
        <f t="shared" si="257"/>
        <v>0</v>
      </c>
      <c r="BK476" s="69">
        <f t="shared" si="258"/>
        <v>0</v>
      </c>
      <c r="BL476" s="69">
        <f t="shared" si="259"/>
        <v>0</v>
      </c>
      <c r="BM476" s="69">
        <f t="shared" si="260"/>
        <v>0</v>
      </c>
      <c r="BN476" s="69">
        <f t="shared" si="261"/>
        <v>0</v>
      </c>
      <c r="BO476" s="69">
        <f t="shared" si="262"/>
        <v>0</v>
      </c>
      <c r="BP476" s="69">
        <f t="shared" si="263"/>
        <v>0</v>
      </c>
      <c r="BQ476" s="69">
        <f t="shared" si="264"/>
        <v>0</v>
      </c>
      <c r="BR476" s="69">
        <f t="shared" si="265"/>
        <v>0</v>
      </c>
      <c r="BS476" s="69">
        <f t="shared" si="266"/>
        <v>0</v>
      </c>
      <c r="BT476" s="69">
        <f t="shared" si="267"/>
        <v>0</v>
      </c>
      <c r="BU476" s="69">
        <f t="shared" si="268"/>
        <v>0</v>
      </c>
      <c r="BV476" s="69">
        <f t="shared" si="269"/>
        <v>0</v>
      </c>
      <c r="BW476" s="69">
        <f t="shared" si="270"/>
        <v>0</v>
      </c>
      <c r="BX476" s="69">
        <f t="shared" si="271"/>
        <v>0</v>
      </c>
      <c r="BY476" s="69">
        <f t="shared" si="272"/>
        <v>0</v>
      </c>
      <c r="BZ476" s="67">
        <f t="shared" si="273"/>
        <v>0</v>
      </c>
    </row>
    <row r="477" spans="3:78" x14ac:dyDescent="0.25">
      <c r="C477" s="261"/>
      <c r="D477" s="78">
        <v>4</v>
      </c>
      <c r="E477" s="69">
        <v>0</v>
      </c>
      <c r="F477" s="69">
        <v>0</v>
      </c>
      <c r="G477" s="69">
        <v>15.1</v>
      </c>
      <c r="H477" s="69">
        <v>10.4</v>
      </c>
      <c r="I477" s="69">
        <v>6.7</v>
      </c>
      <c r="J477" s="69">
        <v>6.44</v>
      </c>
      <c r="K477" s="69">
        <v>6.44</v>
      </c>
      <c r="L477" s="69">
        <v>6.44</v>
      </c>
      <c r="M477" s="69">
        <v>7.85</v>
      </c>
      <c r="N477" s="69">
        <v>9.27</v>
      </c>
      <c r="O477" s="69">
        <v>11.8</v>
      </c>
      <c r="P477" s="69">
        <v>14.1</v>
      </c>
      <c r="Q477" s="69">
        <v>18.2</v>
      </c>
      <c r="R477" s="69">
        <v>23.6</v>
      </c>
      <c r="S477" s="69">
        <v>23.6</v>
      </c>
      <c r="T477" s="69">
        <v>29</v>
      </c>
      <c r="U477" s="69">
        <v>36.1</v>
      </c>
      <c r="V477" s="67">
        <v>45.5</v>
      </c>
      <c r="W477" s="69" t="str">
        <f t="shared" si="274"/>
        <v/>
      </c>
      <c r="X477" s="69" t="str">
        <f t="shared" si="274"/>
        <v/>
      </c>
      <c r="Y477" s="69">
        <f t="shared" si="274"/>
        <v>15.1</v>
      </c>
      <c r="Z477" s="69">
        <f t="shared" si="274"/>
        <v>10.4</v>
      </c>
      <c r="AA477" s="69">
        <f t="shared" si="274"/>
        <v>6.7</v>
      </c>
      <c r="AB477" s="69">
        <f t="shared" si="274"/>
        <v>6.44</v>
      </c>
      <c r="AC477" s="69">
        <f t="shared" si="274"/>
        <v>6.44</v>
      </c>
      <c r="AD477" s="69">
        <f t="shared" si="274"/>
        <v>6.44</v>
      </c>
      <c r="AE477" s="69">
        <f t="shared" si="274"/>
        <v>7.85</v>
      </c>
      <c r="AF477" s="69">
        <f t="shared" si="274"/>
        <v>9.27</v>
      </c>
      <c r="AG477" s="69">
        <f t="shared" si="274"/>
        <v>11.8</v>
      </c>
      <c r="AH477" s="69">
        <f t="shared" si="235"/>
        <v>14.1</v>
      </c>
      <c r="AI477" s="69">
        <f t="shared" si="235"/>
        <v>18.2</v>
      </c>
      <c r="AJ477" s="69">
        <f t="shared" si="235"/>
        <v>23.6</v>
      </c>
      <c r="AK477" s="69">
        <f t="shared" si="235"/>
        <v>23.6</v>
      </c>
      <c r="AL477" s="69">
        <f t="shared" si="235"/>
        <v>29</v>
      </c>
      <c r="AM477" s="69">
        <f t="shared" si="234"/>
        <v>36.1</v>
      </c>
      <c r="AN477" s="67">
        <f t="shared" si="234"/>
        <v>45.5</v>
      </c>
      <c r="AO477" s="69">
        <f t="shared" si="236"/>
        <v>0</v>
      </c>
      <c r="AP477" s="69">
        <f t="shared" si="237"/>
        <v>0</v>
      </c>
      <c r="AQ477" s="69">
        <f t="shared" si="238"/>
        <v>0</v>
      </c>
      <c r="AR477" s="69">
        <f t="shared" si="239"/>
        <v>0</v>
      </c>
      <c r="AS477" s="69">
        <f t="shared" si="240"/>
        <v>0</v>
      </c>
      <c r="AT477" s="69">
        <f t="shared" si="241"/>
        <v>0</v>
      </c>
      <c r="AU477" s="69">
        <f t="shared" si="242"/>
        <v>0</v>
      </c>
      <c r="AV477" s="69">
        <f t="shared" si="243"/>
        <v>0</v>
      </c>
      <c r="AW477" s="69">
        <f t="shared" si="244"/>
        <v>0</v>
      </c>
      <c r="AX477" s="69">
        <f t="shared" si="245"/>
        <v>0</v>
      </c>
      <c r="AY477" s="69">
        <f t="shared" si="246"/>
        <v>0</v>
      </c>
      <c r="AZ477" s="69">
        <f t="shared" si="247"/>
        <v>0</v>
      </c>
      <c r="BA477" s="69">
        <f t="shared" si="248"/>
        <v>0</v>
      </c>
      <c r="BB477" s="69">
        <f t="shared" si="249"/>
        <v>0</v>
      </c>
      <c r="BC477" s="69">
        <f t="shared" si="250"/>
        <v>0</v>
      </c>
      <c r="BD477" s="69">
        <f t="shared" si="251"/>
        <v>0</v>
      </c>
      <c r="BE477" s="69">
        <f t="shared" si="252"/>
        <v>0</v>
      </c>
      <c r="BF477" s="67">
        <f t="shared" si="253"/>
        <v>0</v>
      </c>
      <c r="BG477" s="69">
        <f t="shared" si="254"/>
        <v>1000</v>
      </c>
      <c r="BH477" s="67">
        <f t="shared" si="255"/>
        <v>0</v>
      </c>
      <c r="BI477" s="79">
        <f t="shared" si="256"/>
        <v>0</v>
      </c>
      <c r="BJ477" s="69">
        <f t="shared" si="257"/>
        <v>0</v>
      </c>
      <c r="BK477" s="69">
        <f t="shared" si="258"/>
        <v>0</v>
      </c>
      <c r="BL477" s="69">
        <f t="shared" si="259"/>
        <v>0</v>
      </c>
      <c r="BM477" s="69">
        <f t="shared" si="260"/>
        <v>0</v>
      </c>
      <c r="BN477" s="69">
        <f t="shared" si="261"/>
        <v>0</v>
      </c>
      <c r="BO477" s="69">
        <f t="shared" si="262"/>
        <v>0</v>
      </c>
      <c r="BP477" s="69">
        <f t="shared" si="263"/>
        <v>0</v>
      </c>
      <c r="BQ477" s="69">
        <f t="shared" si="264"/>
        <v>0</v>
      </c>
      <c r="BR477" s="69">
        <f t="shared" si="265"/>
        <v>0</v>
      </c>
      <c r="BS477" s="69">
        <f t="shared" si="266"/>
        <v>0</v>
      </c>
      <c r="BT477" s="69">
        <f t="shared" si="267"/>
        <v>0</v>
      </c>
      <c r="BU477" s="69">
        <f t="shared" si="268"/>
        <v>0</v>
      </c>
      <c r="BV477" s="69">
        <f t="shared" si="269"/>
        <v>0</v>
      </c>
      <c r="BW477" s="69">
        <f t="shared" si="270"/>
        <v>0</v>
      </c>
      <c r="BX477" s="69">
        <f t="shared" si="271"/>
        <v>0</v>
      </c>
      <c r="BY477" s="69">
        <f t="shared" si="272"/>
        <v>0</v>
      </c>
      <c r="BZ477" s="67">
        <f t="shared" si="273"/>
        <v>0</v>
      </c>
    </row>
    <row r="478" spans="3:78" x14ac:dyDescent="0.25">
      <c r="C478" s="261"/>
      <c r="D478" s="78">
        <v>4.3636363636363633</v>
      </c>
      <c r="E478" s="69">
        <v>0</v>
      </c>
      <c r="F478" s="69">
        <v>0</v>
      </c>
      <c r="G478" s="69">
        <v>24.8</v>
      </c>
      <c r="H478" s="69">
        <v>7.96</v>
      </c>
      <c r="I478" s="69">
        <v>7.96</v>
      </c>
      <c r="J478" s="69">
        <v>6.44</v>
      </c>
      <c r="K478" s="69">
        <v>6.44</v>
      </c>
      <c r="L478" s="69">
        <v>6.44</v>
      </c>
      <c r="M478" s="69">
        <v>7.85</v>
      </c>
      <c r="N478" s="69">
        <v>9.74</v>
      </c>
      <c r="O478" s="69">
        <v>11.8</v>
      </c>
      <c r="P478" s="69">
        <v>16</v>
      </c>
      <c r="Q478" s="69">
        <v>19.600000000000001</v>
      </c>
      <c r="R478" s="69">
        <v>23.6</v>
      </c>
      <c r="S478" s="69">
        <v>25</v>
      </c>
      <c r="T478" s="69">
        <v>36.1</v>
      </c>
      <c r="U478" s="69">
        <v>45.5</v>
      </c>
      <c r="V478" s="67">
        <v>60.5</v>
      </c>
      <c r="W478" s="69" t="str">
        <f t="shared" si="274"/>
        <v/>
      </c>
      <c r="X478" s="69" t="str">
        <f t="shared" si="274"/>
        <v/>
      </c>
      <c r="Y478" s="69">
        <f t="shared" si="274"/>
        <v>24.8</v>
      </c>
      <c r="Z478" s="69">
        <f t="shared" si="274"/>
        <v>7.96</v>
      </c>
      <c r="AA478" s="69">
        <f t="shared" si="274"/>
        <v>7.96</v>
      </c>
      <c r="AB478" s="69">
        <f t="shared" si="274"/>
        <v>6.44</v>
      </c>
      <c r="AC478" s="69">
        <f t="shared" si="274"/>
        <v>6.44</v>
      </c>
      <c r="AD478" s="69">
        <f t="shared" si="274"/>
        <v>6.44</v>
      </c>
      <c r="AE478" s="69">
        <f t="shared" si="274"/>
        <v>7.85</v>
      </c>
      <c r="AF478" s="69">
        <f t="shared" si="274"/>
        <v>9.74</v>
      </c>
      <c r="AG478" s="69">
        <f t="shared" si="274"/>
        <v>11.8</v>
      </c>
      <c r="AH478" s="69">
        <f t="shared" si="235"/>
        <v>16</v>
      </c>
      <c r="AI478" s="69">
        <f t="shared" si="235"/>
        <v>19.600000000000001</v>
      </c>
      <c r="AJ478" s="69">
        <f t="shared" si="235"/>
        <v>23.6</v>
      </c>
      <c r="AK478" s="69">
        <f t="shared" si="235"/>
        <v>25</v>
      </c>
      <c r="AL478" s="69">
        <f t="shared" si="235"/>
        <v>36.1</v>
      </c>
      <c r="AM478" s="69">
        <f t="shared" si="234"/>
        <v>45.5</v>
      </c>
      <c r="AN478" s="67">
        <f t="shared" si="234"/>
        <v>60.5</v>
      </c>
      <c r="AO478" s="69">
        <f t="shared" si="236"/>
        <v>0</v>
      </c>
      <c r="AP478" s="69">
        <f t="shared" si="237"/>
        <v>0</v>
      </c>
      <c r="AQ478" s="69">
        <f t="shared" si="238"/>
        <v>0</v>
      </c>
      <c r="AR478" s="69">
        <f t="shared" si="239"/>
        <v>0</v>
      </c>
      <c r="AS478" s="69">
        <f t="shared" si="240"/>
        <v>0</v>
      </c>
      <c r="AT478" s="69">
        <f t="shared" si="241"/>
        <v>0</v>
      </c>
      <c r="AU478" s="69">
        <f t="shared" si="242"/>
        <v>0</v>
      </c>
      <c r="AV478" s="69">
        <f t="shared" si="243"/>
        <v>0</v>
      </c>
      <c r="AW478" s="69">
        <f t="shared" si="244"/>
        <v>0</v>
      </c>
      <c r="AX478" s="69">
        <f t="shared" si="245"/>
        <v>0</v>
      </c>
      <c r="AY478" s="69">
        <f t="shared" si="246"/>
        <v>0</v>
      </c>
      <c r="AZ478" s="69">
        <f t="shared" si="247"/>
        <v>0</v>
      </c>
      <c r="BA478" s="69">
        <f t="shared" si="248"/>
        <v>0</v>
      </c>
      <c r="BB478" s="69">
        <f t="shared" si="249"/>
        <v>0</v>
      </c>
      <c r="BC478" s="69">
        <f t="shared" si="250"/>
        <v>0</v>
      </c>
      <c r="BD478" s="69">
        <f t="shared" si="251"/>
        <v>0</v>
      </c>
      <c r="BE478" s="69">
        <f t="shared" si="252"/>
        <v>0</v>
      </c>
      <c r="BF478" s="67">
        <f t="shared" si="253"/>
        <v>0</v>
      </c>
      <c r="BG478" s="69">
        <f t="shared" si="254"/>
        <v>1000</v>
      </c>
      <c r="BH478" s="67">
        <f t="shared" si="255"/>
        <v>0</v>
      </c>
      <c r="BI478" s="79">
        <f t="shared" si="256"/>
        <v>0</v>
      </c>
      <c r="BJ478" s="69">
        <f t="shared" si="257"/>
        <v>0</v>
      </c>
      <c r="BK478" s="69">
        <f t="shared" si="258"/>
        <v>0</v>
      </c>
      <c r="BL478" s="69">
        <f t="shared" si="259"/>
        <v>0</v>
      </c>
      <c r="BM478" s="69">
        <f t="shared" si="260"/>
        <v>0</v>
      </c>
      <c r="BN478" s="69">
        <f t="shared" si="261"/>
        <v>0</v>
      </c>
      <c r="BO478" s="69">
        <f t="shared" si="262"/>
        <v>0</v>
      </c>
      <c r="BP478" s="69">
        <f t="shared" si="263"/>
        <v>0</v>
      </c>
      <c r="BQ478" s="69">
        <f t="shared" si="264"/>
        <v>0</v>
      </c>
      <c r="BR478" s="69">
        <f t="shared" si="265"/>
        <v>0</v>
      </c>
      <c r="BS478" s="69">
        <f t="shared" si="266"/>
        <v>0</v>
      </c>
      <c r="BT478" s="69">
        <f t="shared" si="267"/>
        <v>0</v>
      </c>
      <c r="BU478" s="69">
        <f t="shared" si="268"/>
        <v>0</v>
      </c>
      <c r="BV478" s="69">
        <f t="shared" si="269"/>
        <v>0</v>
      </c>
      <c r="BW478" s="69">
        <f t="shared" si="270"/>
        <v>0</v>
      </c>
      <c r="BX478" s="69">
        <f t="shared" si="271"/>
        <v>0</v>
      </c>
      <c r="BY478" s="69">
        <f t="shared" si="272"/>
        <v>0</v>
      </c>
      <c r="BZ478" s="67">
        <f t="shared" si="273"/>
        <v>0</v>
      </c>
    </row>
    <row r="479" spans="3:78" x14ac:dyDescent="0.25">
      <c r="C479" s="261"/>
      <c r="D479" s="78">
        <v>4.8</v>
      </c>
      <c r="E479" s="69">
        <v>0</v>
      </c>
      <c r="F479" s="69">
        <v>34.200000000000003</v>
      </c>
      <c r="G479" s="69">
        <v>24.8</v>
      </c>
      <c r="H479" s="69">
        <v>10.5</v>
      </c>
      <c r="I479" s="69">
        <v>6.6</v>
      </c>
      <c r="J479" s="69">
        <v>6.44</v>
      </c>
      <c r="K479" s="69">
        <v>6.44</v>
      </c>
      <c r="L479" s="69">
        <v>6.44</v>
      </c>
      <c r="M479" s="69">
        <v>9.27</v>
      </c>
      <c r="N479" s="69">
        <v>11.8</v>
      </c>
      <c r="O479" s="69">
        <v>13</v>
      </c>
      <c r="P479" s="69">
        <v>18.2</v>
      </c>
      <c r="Q479" s="69">
        <v>23.6</v>
      </c>
      <c r="R479" s="69">
        <v>29</v>
      </c>
      <c r="S479" s="69">
        <v>29</v>
      </c>
      <c r="T479" s="69">
        <v>36.1</v>
      </c>
      <c r="U479" s="69">
        <v>45.5</v>
      </c>
      <c r="V479" s="67">
        <v>60.5</v>
      </c>
      <c r="W479" s="69" t="str">
        <f t="shared" si="274"/>
        <v/>
      </c>
      <c r="X479" s="69">
        <f t="shared" si="274"/>
        <v>34.200000000000003</v>
      </c>
      <c r="Y479" s="69">
        <f t="shared" si="274"/>
        <v>24.8</v>
      </c>
      <c r="Z479" s="69">
        <f t="shared" si="274"/>
        <v>10.5</v>
      </c>
      <c r="AA479" s="69">
        <f t="shared" si="274"/>
        <v>6.6</v>
      </c>
      <c r="AB479" s="69">
        <f t="shared" si="274"/>
        <v>6.44</v>
      </c>
      <c r="AC479" s="69">
        <f t="shared" si="274"/>
        <v>6.44</v>
      </c>
      <c r="AD479" s="69">
        <f t="shared" si="274"/>
        <v>6.44</v>
      </c>
      <c r="AE479" s="69">
        <f t="shared" si="274"/>
        <v>9.27</v>
      </c>
      <c r="AF479" s="69">
        <f t="shared" si="274"/>
        <v>11.8</v>
      </c>
      <c r="AG479" s="69">
        <f t="shared" si="274"/>
        <v>13</v>
      </c>
      <c r="AH479" s="69">
        <f t="shared" si="235"/>
        <v>18.2</v>
      </c>
      <c r="AI479" s="69">
        <f t="shared" si="235"/>
        <v>23.6</v>
      </c>
      <c r="AJ479" s="69">
        <f t="shared" si="235"/>
        <v>29</v>
      </c>
      <c r="AK479" s="69">
        <f t="shared" si="235"/>
        <v>29</v>
      </c>
      <c r="AL479" s="69">
        <f t="shared" si="235"/>
        <v>36.1</v>
      </c>
      <c r="AM479" s="69">
        <f t="shared" si="234"/>
        <v>45.5</v>
      </c>
      <c r="AN479" s="67">
        <f t="shared" si="234"/>
        <v>60.5</v>
      </c>
      <c r="AO479" s="69">
        <f t="shared" si="236"/>
        <v>0</v>
      </c>
      <c r="AP479" s="69">
        <f t="shared" si="237"/>
        <v>0</v>
      </c>
      <c r="AQ479" s="69">
        <f t="shared" si="238"/>
        <v>0</v>
      </c>
      <c r="AR479" s="69">
        <f t="shared" si="239"/>
        <v>0</v>
      </c>
      <c r="AS479" s="69">
        <f t="shared" si="240"/>
        <v>0</v>
      </c>
      <c r="AT479" s="69">
        <f t="shared" si="241"/>
        <v>0</v>
      </c>
      <c r="AU479" s="69">
        <f t="shared" si="242"/>
        <v>0</v>
      </c>
      <c r="AV479" s="69">
        <f t="shared" si="243"/>
        <v>0</v>
      </c>
      <c r="AW479" s="69">
        <f t="shared" si="244"/>
        <v>0</v>
      </c>
      <c r="AX479" s="69">
        <f t="shared" si="245"/>
        <v>0</v>
      </c>
      <c r="AY479" s="69">
        <f t="shared" si="246"/>
        <v>0</v>
      </c>
      <c r="AZ479" s="69">
        <f t="shared" si="247"/>
        <v>0</v>
      </c>
      <c r="BA479" s="69">
        <f t="shared" si="248"/>
        <v>0</v>
      </c>
      <c r="BB479" s="69">
        <f t="shared" si="249"/>
        <v>0</v>
      </c>
      <c r="BC479" s="69">
        <f t="shared" si="250"/>
        <v>0</v>
      </c>
      <c r="BD479" s="69">
        <f t="shared" si="251"/>
        <v>0</v>
      </c>
      <c r="BE479" s="69">
        <f t="shared" si="252"/>
        <v>0</v>
      </c>
      <c r="BF479" s="67">
        <f t="shared" si="253"/>
        <v>0</v>
      </c>
      <c r="BG479" s="69">
        <f t="shared" si="254"/>
        <v>1000</v>
      </c>
      <c r="BH479" s="67">
        <f t="shared" si="255"/>
        <v>0</v>
      </c>
      <c r="BI479" s="79">
        <f t="shared" si="256"/>
        <v>0</v>
      </c>
      <c r="BJ479" s="69">
        <f t="shared" si="257"/>
        <v>0</v>
      </c>
      <c r="BK479" s="69">
        <f t="shared" si="258"/>
        <v>0</v>
      </c>
      <c r="BL479" s="69">
        <f t="shared" si="259"/>
        <v>0</v>
      </c>
      <c r="BM479" s="69">
        <f t="shared" si="260"/>
        <v>0</v>
      </c>
      <c r="BN479" s="69">
        <f t="shared" si="261"/>
        <v>0</v>
      </c>
      <c r="BO479" s="69">
        <f t="shared" si="262"/>
        <v>0</v>
      </c>
      <c r="BP479" s="69">
        <f t="shared" si="263"/>
        <v>0</v>
      </c>
      <c r="BQ479" s="69">
        <f t="shared" si="264"/>
        <v>0</v>
      </c>
      <c r="BR479" s="69">
        <f t="shared" si="265"/>
        <v>0</v>
      </c>
      <c r="BS479" s="69">
        <f t="shared" si="266"/>
        <v>0</v>
      </c>
      <c r="BT479" s="69">
        <f t="shared" si="267"/>
        <v>0</v>
      </c>
      <c r="BU479" s="69">
        <f t="shared" si="268"/>
        <v>0</v>
      </c>
      <c r="BV479" s="69">
        <f t="shared" si="269"/>
        <v>0</v>
      </c>
      <c r="BW479" s="69">
        <f t="shared" si="270"/>
        <v>0</v>
      </c>
      <c r="BX479" s="69">
        <f t="shared" si="271"/>
        <v>0</v>
      </c>
      <c r="BY479" s="69">
        <f t="shared" si="272"/>
        <v>0</v>
      </c>
      <c r="BZ479" s="67">
        <f t="shared" si="273"/>
        <v>0</v>
      </c>
    </row>
    <row r="482" spans="3:21" x14ac:dyDescent="0.25">
      <c r="D482" s="80" t="s">
        <v>112</v>
      </c>
      <c r="E482" s="81">
        <f>BZ338</f>
        <v>8</v>
      </c>
      <c r="F482" s="260" t="s">
        <v>345</v>
      </c>
    </row>
    <row r="483" spans="3:21" x14ac:dyDescent="0.25">
      <c r="D483" s="80" t="s">
        <v>116</v>
      </c>
      <c r="E483" s="82">
        <f>BH340</f>
        <v>0.88888888888888884</v>
      </c>
      <c r="F483" s="260"/>
      <c r="G483" s="82">
        <f>D487</f>
        <v>32.36</v>
      </c>
      <c r="H483" s="89" t="str">
        <f>C487</f>
        <v xml:space="preserve">n1,n2 </v>
      </c>
    </row>
    <row r="484" spans="3:21" x14ac:dyDescent="0.25">
      <c r="D484" s="80" t="s">
        <v>335</v>
      </c>
      <c r="E484" s="81">
        <f>D338</f>
        <v>3.42</v>
      </c>
      <c r="F484" s="29" t="s">
        <v>346</v>
      </c>
    </row>
    <row r="486" spans="3:21" x14ac:dyDescent="0.25">
      <c r="C486" s="53" t="s">
        <v>347</v>
      </c>
      <c r="D486" s="85">
        <f>E483</f>
        <v>0.88888888888888884</v>
      </c>
      <c r="E486" s="263" t="s">
        <v>348</v>
      </c>
      <c r="F486" s="263"/>
      <c r="G486" s="263"/>
      <c r="H486" s="263"/>
      <c r="I486" s="263"/>
      <c r="J486" s="263"/>
      <c r="K486" s="263"/>
      <c r="L486" s="263"/>
      <c r="M486" s="263"/>
      <c r="N486" s="263"/>
      <c r="O486" s="263"/>
      <c r="P486" s="263"/>
      <c r="Q486" s="263"/>
      <c r="R486" s="263"/>
      <c r="S486" s="263"/>
      <c r="T486" s="263"/>
      <c r="U486" s="263"/>
    </row>
    <row r="487" spans="3:21" ht="15.75" x14ac:dyDescent="0.25">
      <c r="C487" s="46" t="s">
        <v>349</v>
      </c>
      <c r="D487" s="83">
        <f>MAX(E490:U490,E492:U492,E494:U494,E496:U496,E498:U498,E500:U500,E502:U502,E504:U504,E506:U506,E508:U508,E510:U510,E512:U512,E514:U514,E516:U516,E518:U518,E520:U520,E522:U522)</f>
        <v>32.36</v>
      </c>
      <c r="E487" s="264" t="s">
        <v>350</v>
      </c>
      <c r="F487" s="264"/>
      <c r="G487" s="264"/>
      <c r="H487" s="264"/>
      <c r="I487" s="264"/>
      <c r="J487" s="264"/>
      <c r="K487" s="264"/>
      <c r="L487" s="264"/>
      <c r="M487" s="264"/>
      <c r="N487" s="264"/>
      <c r="O487" s="264"/>
      <c r="P487" s="264"/>
      <c r="Q487" s="264"/>
      <c r="R487" s="264"/>
      <c r="S487" s="264"/>
      <c r="T487" s="264"/>
      <c r="U487" s="264"/>
    </row>
    <row r="488" spans="3:21" x14ac:dyDescent="0.25">
      <c r="C488" s="69"/>
      <c r="D488" s="69"/>
      <c r="E488" s="84">
        <v>10</v>
      </c>
      <c r="F488" s="84">
        <v>11</v>
      </c>
      <c r="G488" s="84">
        <v>12</v>
      </c>
      <c r="H488" s="84">
        <v>14</v>
      </c>
      <c r="I488" s="84">
        <v>15</v>
      </c>
      <c r="J488" s="84">
        <v>16</v>
      </c>
      <c r="K488" s="84">
        <v>18</v>
      </c>
      <c r="L488" s="84">
        <v>20</v>
      </c>
      <c r="M488" s="84">
        <v>21</v>
      </c>
      <c r="N488" s="84">
        <v>22</v>
      </c>
      <c r="O488" s="84">
        <v>24</v>
      </c>
      <c r="P488" s="84">
        <v>28</v>
      </c>
      <c r="Q488" s="84">
        <v>30</v>
      </c>
      <c r="R488" s="84">
        <v>32</v>
      </c>
      <c r="S488" s="84">
        <v>36</v>
      </c>
      <c r="T488" s="84">
        <v>40</v>
      </c>
      <c r="U488" s="84">
        <v>48</v>
      </c>
    </row>
    <row r="489" spans="3:21" x14ac:dyDescent="0.25">
      <c r="C489" s="261" t="s">
        <v>351</v>
      </c>
      <c r="D489" s="258">
        <v>10</v>
      </c>
      <c r="E489" s="85">
        <f>E$488/$D489</f>
        <v>1</v>
      </c>
      <c r="F489" s="85">
        <f>F$488/$D489</f>
        <v>1.1000000000000001</v>
      </c>
      <c r="G489" s="85">
        <f t="shared" ref="F489:U491" si="275">G$488/$D489</f>
        <v>1.2</v>
      </c>
      <c r="H489" s="85">
        <f t="shared" si="275"/>
        <v>1.4</v>
      </c>
      <c r="I489" s="85">
        <f t="shared" si="275"/>
        <v>1.5</v>
      </c>
      <c r="J489" s="85">
        <f t="shared" si="275"/>
        <v>1.6</v>
      </c>
      <c r="K489" s="85">
        <f t="shared" si="275"/>
        <v>1.8</v>
      </c>
      <c r="L489" s="85">
        <f t="shared" si="275"/>
        <v>2</v>
      </c>
      <c r="M489" s="85">
        <f t="shared" si="275"/>
        <v>2.1</v>
      </c>
      <c r="N489" s="85">
        <f t="shared" si="275"/>
        <v>2.2000000000000002</v>
      </c>
      <c r="O489" s="85">
        <f t="shared" si="275"/>
        <v>2.4</v>
      </c>
      <c r="P489" s="85">
        <f t="shared" si="275"/>
        <v>2.8</v>
      </c>
      <c r="Q489" s="85">
        <f t="shared" si="275"/>
        <v>3</v>
      </c>
      <c r="R489" s="85">
        <f t="shared" si="275"/>
        <v>3.2</v>
      </c>
      <c r="S489" s="85">
        <f t="shared" si="275"/>
        <v>3.6</v>
      </c>
      <c r="T489" s="85">
        <f t="shared" si="275"/>
        <v>4</v>
      </c>
      <c r="U489" s="85">
        <f t="shared" si="275"/>
        <v>4.8</v>
      </c>
    </row>
    <row r="490" spans="3:21" x14ac:dyDescent="0.25">
      <c r="C490" s="261"/>
      <c r="D490" s="258"/>
      <c r="E490" s="86">
        <f>IF(E489=$D$486,E$488+$D489/100,0)</f>
        <v>0</v>
      </c>
      <c r="F490" s="86">
        <f>IF(F489=$D$486,F$488+$D489/100,0)</f>
        <v>0</v>
      </c>
      <c r="G490" s="86">
        <f t="shared" ref="G490:U490" si="276">IF(G489=$D$486,G$488+$D489/100,0)</f>
        <v>0</v>
      </c>
      <c r="H490" s="86">
        <f t="shared" si="276"/>
        <v>0</v>
      </c>
      <c r="I490" s="86">
        <f t="shared" si="276"/>
        <v>0</v>
      </c>
      <c r="J490" s="86">
        <f t="shared" si="276"/>
        <v>0</v>
      </c>
      <c r="K490" s="86">
        <f t="shared" si="276"/>
        <v>0</v>
      </c>
      <c r="L490" s="86">
        <f t="shared" si="276"/>
        <v>0</v>
      </c>
      <c r="M490" s="86">
        <f t="shared" si="276"/>
        <v>0</v>
      </c>
      <c r="N490" s="86">
        <f t="shared" si="276"/>
        <v>0</v>
      </c>
      <c r="O490" s="86">
        <f t="shared" si="276"/>
        <v>0</v>
      </c>
      <c r="P490" s="86">
        <f t="shared" si="276"/>
        <v>0</v>
      </c>
      <c r="Q490" s="86">
        <f t="shared" si="276"/>
        <v>0</v>
      </c>
      <c r="R490" s="86">
        <f t="shared" si="276"/>
        <v>0</v>
      </c>
      <c r="S490" s="86">
        <f t="shared" si="276"/>
        <v>0</v>
      </c>
      <c r="T490" s="86">
        <f t="shared" si="276"/>
        <v>0</v>
      </c>
      <c r="U490" s="86">
        <f t="shared" si="276"/>
        <v>0</v>
      </c>
    </row>
    <row r="491" spans="3:21" x14ac:dyDescent="0.25">
      <c r="C491" s="261"/>
      <c r="D491" s="257">
        <v>11</v>
      </c>
      <c r="E491" s="87">
        <f>E$488/$D491</f>
        <v>0.90909090909090906</v>
      </c>
      <c r="F491" s="87">
        <f t="shared" si="275"/>
        <v>1</v>
      </c>
      <c r="G491" s="87">
        <f t="shared" si="275"/>
        <v>1.0909090909090908</v>
      </c>
      <c r="H491" s="87">
        <f t="shared" si="275"/>
        <v>1.2727272727272727</v>
      </c>
      <c r="I491" s="87">
        <f t="shared" si="275"/>
        <v>1.3636363636363635</v>
      </c>
      <c r="J491" s="87">
        <f t="shared" si="275"/>
        <v>1.4545454545454546</v>
      </c>
      <c r="K491" s="87">
        <f t="shared" si="275"/>
        <v>1.6363636363636365</v>
      </c>
      <c r="L491" s="87">
        <f t="shared" si="275"/>
        <v>1.8181818181818181</v>
      </c>
      <c r="M491" s="87">
        <f t="shared" si="275"/>
        <v>1.9090909090909092</v>
      </c>
      <c r="N491" s="87">
        <f t="shared" si="275"/>
        <v>2</v>
      </c>
      <c r="O491" s="87">
        <f t="shared" si="275"/>
        <v>2.1818181818181817</v>
      </c>
      <c r="P491" s="87">
        <f t="shared" si="275"/>
        <v>2.5454545454545454</v>
      </c>
      <c r="Q491" s="87">
        <f t="shared" si="275"/>
        <v>2.7272727272727271</v>
      </c>
      <c r="R491" s="87">
        <f t="shared" si="275"/>
        <v>2.9090909090909092</v>
      </c>
      <c r="S491" s="87">
        <f t="shared" si="275"/>
        <v>3.2727272727272729</v>
      </c>
      <c r="T491" s="87">
        <f t="shared" si="275"/>
        <v>3.6363636363636362</v>
      </c>
      <c r="U491" s="87">
        <f t="shared" si="275"/>
        <v>4.3636363636363633</v>
      </c>
    </row>
    <row r="492" spans="3:21" x14ac:dyDescent="0.25">
      <c r="C492" s="261"/>
      <c r="D492" s="257"/>
      <c r="E492" s="88">
        <f>IF(E491=$D$486,E$488+$D491/100,0)</f>
        <v>0</v>
      </c>
      <c r="F492" s="88">
        <f t="shared" ref="F492" si="277">IF(F491=$D$486,F$488+$D491/100,0)</f>
        <v>0</v>
      </c>
      <c r="G492" s="88">
        <f t="shared" ref="G492" si="278">IF(G491=$D$486,G$488+$D491/100,0)</f>
        <v>0</v>
      </c>
      <c r="H492" s="88">
        <f t="shared" ref="H492" si="279">IF(H491=$D$486,H$488+$D491/100,0)</f>
        <v>0</v>
      </c>
      <c r="I492" s="88">
        <f t="shared" ref="I492" si="280">IF(I491=$D$486,I$488+$D491/100,0)</f>
        <v>0</v>
      </c>
      <c r="J492" s="88">
        <f t="shared" ref="J492" si="281">IF(J491=$D$486,J$488+$D491/100,0)</f>
        <v>0</v>
      </c>
      <c r="K492" s="88">
        <f t="shared" ref="K492" si="282">IF(K491=$D$486,K$488+$D491/100,0)</f>
        <v>0</v>
      </c>
      <c r="L492" s="88">
        <f t="shared" ref="L492" si="283">IF(L491=$D$486,L$488+$D491/100,0)</f>
        <v>0</v>
      </c>
      <c r="M492" s="88">
        <f t="shared" ref="M492" si="284">IF(M491=$D$486,M$488+$D491/100,0)</f>
        <v>0</v>
      </c>
      <c r="N492" s="88">
        <f t="shared" ref="N492" si="285">IF(N491=$D$486,N$488+$D491/100,0)</f>
        <v>0</v>
      </c>
      <c r="O492" s="88">
        <f t="shared" ref="O492" si="286">IF(O491=$D$486,O$488+$D491/100,0)</f>
        <v>0</v>
      </c>
      <c r="P492" s="88">
        <f t="shared" ref="P492" si="287">IF(P491=$D$486,P$488+$D491/100,0)</f>
        <v>0</v>
      </c>
      <c r="Q492" s="88">
        <f t="shared" ref="Q492" si="288">IF(Q491=$D$486,Q$488+$D491/100,0)</f>
        <v>0</v>
      </c>
      <c r="R492" s="88">
        <f t="shared" ref="R492" si="289">IF(R491=$D$486,R$488+$D491/100,0)</f>
        <v>0</v>
      </c>
      <c r="S492" s="88">
        <f t="shared" ref="S492" si="290">IF(S491=$D$486,S$488+$D491/100,0)</f>
        <v>0</v>
      </c>
      <c r="T492" s="88">
        <f t="shared" ref="T492:U492" si="291">IF(T491=$D$486,T$488+$D491/100,0)</f>
        <v>0</v>
      </c>
      <c r="U492" s="88">
        <f t="shared" si="291"/>
        <v>0</v>
      </c>
    </row>
    <row r="493" spans="3:21" x14ac:dyDescent="0.25">
      <c r="C493" s="261"/>
      <c r="D493" s="258">
        <v>12</v>
      </c>
      <c r="E493" s="85">
        <f>E$488/$D493</f>
        <v>0.83333333333333337</v>
      </c>
      <c r="F493" s="85">
        <f t="shared" ref="F493:U493" si="292">F$488/$D493</f>
        <v>0.91666666666666663</v>
      </c>
      <c r="G493" s="85">
        <f t="shared" si="292"/>
        <v>1</v>
      </c>
      <c r="H493" s="85">
        <f t="shared" si="292"/>
        <v>1.1666666666666667</v>
      </c>
      <c r="I493" s="85">
        <f t="shared" si="292"/>
        <v>1.25</v>
      </c>
      <c r="J493" s="85">
        <f t="shared" si="292"/>
        <v>1.3333333333333333</v>
      </c>
      <c r="K493" s="85">
        <f t="shared" si="292"/>
        <v>1.5</v>
      </c>
      <c r="L493" s="85">
        <f t="shared" si="292"/>
        <v>1.6666666666666667</v>
      </c>
      <c r="M493" s="85">
        <f t="shared" si="292"/>
        <v>1.75</v>
      </c>
      <c r="N493" s="85">
        <f t="shared" si="292"/>
        <v>1.8333333333333333</v>
      </c>
      <c r="O493" s="85">
        <f t="shared" si="292"/>
        <v>2</v>
      </c>
      <c r="P493" s="85">
        <f t="shared" si="292"/>
        <v>2.3333333333333335</v>
      </c>
      <c r="Q493" s="85">
        <f t="shared" si="292"/>
        <v>2.5</v>
      </c>
      <c r="R493" s="85">
        <f t="shared" si="292"/>
        <v>2.6666666666666665</v>
      </c>
      <c r="S493" s="85">
        <f t="shared" si="292"/>
        <v>3</v>
      </c>
      <c r="T493" s="85">
        <f t="shared" si="292"/>
        <v>3.3333333333333335</v>
      </c>
      <c r="U493" s="85">
        <f t="shared" si="292"/>
        <v>4</v>
      </c>
    </row>
    <row r="494" spans="3:21" x14ac:dyDescent="0.25">
      <c r="C494" s="261"/>
      <c r="D494" s="258"/>
      <c r="E494" s="86">
        <f>IF(E493=$D$486,E$488+$D493/100,0)</f>
        <v>0</v>
      </c>
      <c r="F494" s="86">
        <f t="shared" ref="F494" si="293">IF(F493=$D$486,F$488+$D493/100,0)</f>
        <v>0</v>
      </c>
      <c r="G494" s="86">
        <f t="shared" ref="G494" si="294">IF(G493=$D$486,G$488+$D493/100,0)</f>
        <v>0</v>
      </c>
      <c r="H494" s="86">
        <f t="shared" ref="H494" si="295">IF(H493=$D$486,H$488+$D493/100,0)</f>
        <v>0</v>
      </c>
      <c r="I494" s="86">
        <f t="shared" ref="I494" si="296">IF(I493=$D$486,I$488+$D493/100,0)</f>
        <v>0</v>
      </c>
      <c r="J494" s="86">
        <f t="shared" ref="J494" si="297">IF(J493=$D$486,J$488+$D493/100,0)</f>
        <v>0</v>
      </c>
      <c r="K494" s="86">
        <f t="shared" ref="K494" si="298">IF(K493=$D$486,K$488+$D493/100,0)</f>
        <v>0</v>
      </c>
      <c r="L494" s="86">
        <f t="shared" ref="L494" si="299">IF(L493=$D$486,L$488+$D493/100,0)</f>
        <v>0</v>
      </c>
      <c r="M494" s="86">
        <f t="shared" ref="M494" si="300">IF(M493=$D$486,M$488+$D493/100,0)</f>
        <v>0</v>
      </c>
      <c r="N494" s="86">
        <f t="shared" ref="N494" si="301">IF(N493=$D$486,N$488+$D493/100,0)</f>
        <v>0</v>
      </c>
      <c r="O494" s="86">
        <f t="shared" ref="O494" si="302">IF(O493=$D$486,O$488+$D493/100,0)</f>
        <v>0</v>
      </c>
      <c r="P494" s="86">
        <f t="shared" ref="P494" si="303">IF(P493=$D$486,P$488+$D493/100,0)</f>
        <v>0</v>
      </c>
      <c r="Q494" s="86">
        <f t="shared" ref="Q494" si="304">IF(Q493=$D$486,Q$488+$D493/100,0)</f>
        <v>0</v>
      </c>
      <c r="R494" s="86">
        <f t="shared" ref="R494" si="305">IF(R493=$D$486,R$488+$D493/100,0)</f>
        <v>0</v>
      </c>
      <c r="S494" s="86">
        <f t="shared" ref="S494" si="306">IF(S493=$D$486,S$488+$D493/100,0)</f>
        <v>0</v>
      </c>
      <c r="T494" s="86">
        <f t="shared" ref="T494:U494" si="307">IF(T493=$D$486,T$488+$D493/100,0)</f>
        <v>0</v>
      </c>
      <c r="U494" s="86">
        <f t="shared" si="307"/>
        <v>0</v>
      </c>
    </row>
    <row r="495" spans="3:21" x14ac:dyDescent="0.25">
      <c r="C495" s="261"/>
      <c r="D495" s="257">
        <v>14</v>
      </c>
      <c r="E495" s="87">
        <f>E$488/$D495</f>
        <v>0.7142857142857143</v>
      </c>
      <c r="F495" s="87">
        <f t="shared" ref="F495:U495" si="308">F$488/$D495</f>
        <v>0.7857142857142857</v>
      </c>
      <c r="G495" s="87">
        <f t="shared" si="308"/>
        <v>0.8571428571428571</v>
      </c>
      <c r="H495" s="87">
        <f t="shared" si="308"/>
        <v>1</v>
      </c>
      <c r="I495" s="87">
        <f t="shared" si="308"/>
        <v>1.0714285714285714</v>
      </c>
      <c r="J495" s="87">
        <f t="shared" si="308"/>
        <v>1.1428571428571428</v>
      </c>
      <c r="K495" s="87">
        <f t="shared" si="308"/>
        <v>1.2857142857142858</v>
      </c>
      <c r="L495" s="87">
        <f t="shared" si="308"/>
        <v>1.4285714285714286</v>
      </c>
      <c r="M495" s="87">
        <f t="shared" si="308"/>
        <v>1.5</v>
      </c>
      <c r="N495" s="87">
        <f t="shared" si="308"/>
        <v>1.5714285714285714</v>
      </c>
      <c r="O495" s="87">
        <f t="shared" si="308"/>
        <v>1.7142857142857142</v>
      </c>
      <c r="P495" s="87">
        <f t="shared" si="308"/>
        <v>2</v>
      </c>
      <c r="Q495" s="87">
        <f t="shared" si="308"/>
        <v>2.1428571428571428</v>
      </c>
      <c r="R495" s="87">
        <f t="shared" si="308"/>
        <v>2.2857142857142856</v>
      </c>
      <c r="S495" s="87">
        <f t="shared" si="308"/>
        <v>2.5714285714285716</v>
      </c>
      <c r="T495" s="87">
        <f t="shared" si="308"/>
        <v>2.8571428571428572</v>
      </c>
      <c r="U495" s="87">
        <f t="shared" si="308"/>
        <v>3.4285714285714284</v>
      </c>
    </row>
    <row r="496" spans="3:21" x14ac:dyDescent="0.25">
      <c r="C496" s="261"/>
      <c r="D496" s="257"/>
      <c r="E496" s="88">
        <f>IF(E495=$D$486,E$488+$D495/100,0)</f>
        <v>0</v>
      </c>
      <c r="F496" s="88">
        <f t="shared" ref="F496" si="309">IF(F495=$D$486,F$488+$D495/100,0)</f>
        <v>0</v>
      </c>
      <c r="G496" s="88">
        <f t="shared" ref="G496" si="310">IF(G495=$D$486,G$488+$D495/100,0)</f>
        <v>0</v>
      </c>
      <c r="H496" s="88">
        <f t="shared" ref="H496" si="311">IF(H495=$D$486,H$488+$D495/100,0)</f>
        <v>0</v>
      </c>
      <c r="I496" s="88">
        <f t="shared" ref="I496" si="312">IF(I495=$D$486,I$488+$D495/100,0)</f>
        <v>0</v>
      </c>
      <c r="J496" s="88">
        <f t="shared" ref="J496" si="313">IF(J495=$D$486,J$488+$D495/100,0)</f>
        <v>0</v>
      </c>
      <c r="K496" s="88">
        <f t="shared" ref="K496" si="314">IF(K495=$D$486,K$488+$D495/100,0)</f>
        <v>0</v>
      </c>
      <c r="L496" s="88">
        <f t="shared" ref="L496" si="315">IF(L495=$D$486,L$488+$D495/100,0)</f>
        <v>0</v>
      </c>
      <c r="M496" s="88">
        <f t="shared" ref="M496" si="316">IF(M495=$D$486,M$488+$D495/100,0)</f>
        <v>0</v>
      </c>
      <c r="N496" s="88">
        <f t="shared" ref="N496" si="317">IF(N495=$D$486,N$488+$D495/100,0)</f>
        <v>0</v>
      </c>
      <c r="O496" s="88">
        <f t="shared" ref="O496" si="318">IF(O495=$D$486,O$488+$D495/100,0)</f>
        <v>0</v>
      </c>
      <c r="P496" s="88">
        <f t="shared" ref="P496" si="319">IF(P495=$D$486,P$488+$D495/100,0)</f>
        <v>0</v>
      </c>
      <c r="Q496" s="88">
        <f t="shared" ref="Q496" si="320">IF(Q495=$D$486,Q$488+$D495/100,0)</f>
        <v>0</v>
      </c>
      <c r="R496" s="88">
        <f t="shared" ref="R496" si="321">IF(R495=$D$486,R$488+$D495/100,0)</f>
        <v>0</v>
      </c>
      <c r="S496" s="88">
        <f t="shared" ref="S496" si="322">IF(S495=$D$486,S$488+$D495/100,0)</f>
        <v>0</v>
      </c>
      <c r="T496" s="88">
        <f t="shared" ref="T496" si="323">IF(T495=$D$486,T$488+$D495/100,0)</f>
        <v>0</v>
      </c>
      <c r="U496" s="88">
        <f t="shared" ref="U496" si="324">IF(U495=$D$486,U$488+$D495/100,0)</f>
        <v>0</v>
      </c>
    </row>
    <row r="497" spans="3:21" x14ac:dyDescent="0.25">
      <c r="C497" s="261"/>
      <c r="D497" s="258">
        <v>15</v>
      </c>
      <c r="E497" s="85">
        <f>E$488/$D497</f>
        <v>0.66666666666666663</v>
      </c>
      <c r="F497" s="85">
        <f t="shared" ref="F497:U497" si="325">F$488/$D497</f>
        <v>0.73333333333333328</v>
      </c>
      <c r="G497" s="85">
        <f t="shared" si="325"/>
        <v>0.8</v>
      </c>
      <c r="H497" s="85">
        <f t="shared" si="325"/>
        <v>0.93333333333333335</v>
      </c>
      <c r="I497" s="85">
        <f t="shared" si="325"/>
        <v>1</v>
      </c>
      <c r="J497" s="85">
        <f t="shared" si="325"/>
        <v>1.0666666666666667</v>
      </c>
      <c r="K497" s="85">
        <f t="shared" si="325"/>
        <v>1.2</v>
      </c>
      <c r="L497" s="85">
        <f t="shared" si="325"/>
        <v>1.3333333333333333</v>
      </c>
      <c r="M497" s="85">
        <f t="shared" si="325"/>
        <v>1.4</v>
      </c>
      <c r="N497" s="85">
        <f t="shared" si="325"/>
        <v>1.4666666666666666</v>
      </c>
      <c r="O497" s="85">
        <f t="shared" si="325"/>
        <v>1.6</v>
      </c>
      <c r="P497" s="85">
        <f t="shared" si="325"/>
        <v>1.8666666666666667</v>
      </c>
      <c r="Q497" s="85">
        <f t="shared" si="325"/>
        <v>2</v>
      </c>
      <c r="R497" s="85">
        <f t="shared" si="325"/>
        <v>2.1333333333333333</v>
      </c>
      <c r="S497" s="85">
        <f t="shared" si="325"/>
        <v>2.4</v>
      </c>
      <c r="T497" s="85">
        <f t="shared" si="325"/>
        <v>2.6666666666666665</v>
      </c>
      <c r="U497" s="85">
        <f t="shared" si="325"/>
        <v>3.2</v>
      </c>
    </row>
    <row r="498" spans="3:21" x14ac:dyDescent="0.25">
      <c r="C498" s="261"/>
      <c r="D498" s="258"/>
      <c r="E498" s="86">
        <f>IF(E497=$D$486,E$488+$D497/100,0)</f>
        <v>0</v>
      </c>
      <c r="F498" s="86">
        <f t="shared" ref="F498" si="326">IF(F497=$D$486,F$488+$D497/100,0)</f>
        <v>0</v>
      </c>
      <c r="G498" s="86">
        <f t="shared" ref="G498" si="327">IF(G497=$D$486,G$488+$D497/100,0)</f>
        <v>0</v>
      </c>
      <c r="H498" s="86">
        <f t="shared" ref="H498" si="328">IF(H497=$D$486,H$488+$D497/100,0)</f>
        <v>0</v>
      </c>
      <c r="I498" s="86">
        <f t="shared" ref="I498" si="329">IF(I497=$D$486,I$488+$D497/100,0)</f>
        <v>0</v>
      </c>
      <c r="J498" s="86">
        <f t="shared" ref="J498" si="330">IF(J497=$D$486,J$488+$D497/100,0)</f>
        <v>0</v>
      </c>
      <c r="K498" s="86">
        <f t="shared" ref="K498" si="331">IF(K497=$D$486,K$488+$D497/100,0)</f>
        <v>0</v>
      </c>
      <c r="L498" s="86">
        <f t="shared" ref="L498" si="332">IF(L497=$D$486,L$488+$D497/100,0)</f>
        <v>0</v>
      </c>
      <c r="M498" s="86">
        <f t="shared" ref="M498" si="333">IF(M497=$D$486,M$488+$D497/100,0)</f>
        <v>0</v>
      </c>
      <c r="N498" s="86">
        <f t="shared" ref="N498" si="334">IF(N497=$D$486,N$488+$D497/100,0)</f>
        <v>0</v>
      </c>
      <c r="O498" s="86">
        <f t="shared" ref="O498" si="335">IF(O497=$D$486,O$488+$D497/100,0)</f>
        <v>0</v>
      </c>
      <c r="P498" s="86">
        <f t="shared" ref="P498" si="336">IF(P497=$D$486,P$488+$D497/100,0)</f>
        <v>0</v>
      </c>
      <c r="Q498" s="86">
        <f t="shared" ref="Q498" si="337">IF(Q497=$D$486,Q$488+$D497/100,0)</f>
        <v>0</v>
      </c>
      <c r="R498" s="86">
        <f t="shared" ref="R498" si="338">IF(R497=$D$486,R$488+$D497/100,0)</f>
        <v>0</v>
      </c>
      <c r="S498" s="86">
        <f t="shared" ref="S498" si="339">IF(S497=$D$486,S$488+$D497/100,0)</f>
        <v>0</v>
      </c>
      <c r="T498" s="86">
        <f t="shared" ref="T498" si="340">IF(T497=$D$486,T$488+$D497/100,0)</f>
        <v>0</v>
      </c>
      <c r="U498" s="86">
        <f t="shared" ref="U498" si="341">IF(U497=$D$486,U$488+$D497/100,0)</f>
        <v>0</v>
      </c>
    </row>
    <row r="499" spans="3:21" x14ac:dyDescent="0.25">
      <c r="C499" s="261"/>
      <c r="D499" s="257">
        <v>16</v>
      </c>
      <c r="E499" s="87">
        <f>E$488/$D499</f>
        <v>0.625</v>
      </c>
      <c r="F499" s="87">
        <f t="shared" ref="F499:U499" si="342">F$488/$D499</f>
        <v>0.6875</v>
      </c>
      <c r="G499" s="87">
        <f t="shared" si="342"/>
        <v>0.75</v>
      </c>
      <c r="H499" s="87">
        <f t="shared" si="342"/>
        <v>0.875</v>
      </c>
      <c r="I499" s="87">
        <f t="shared" si="342"/>
        <v>0.9375</v>
      </c>
      <c r="J499" s="87">
        <f t="shared" si="342"/>
        <v>1</v>
      </c>
      <c r="K499" s="87">
        <f t="shared" si="342"/>
        <v>1.125</v>
      </c>
      <c r="L499" s="87">
        <f t="shared" si="342"/>
        <v>1.25</v>
      </c>
      <c r="M499" s="87">
        <f t="shared" si="342"/>
        <v>1.3125</v>
      </c>
      <c r="N499" s="87">
        <f t="shared" si="342"/>
        <v>1.375</v>
      </c>
      <c r="O499" s="87">
        <f t="shared" si="342"/>
        <v>1.5</v>
      </c>
      <c r="P499" s="87">
        <f t="shared" si="342"/>
        <v>1.75</v>
      </c>
      <c r="Q499" s="87">
        <f t="shared" si="342"/>
        <v>1.875</v>
      </c>
      <c r="R499" s="87">
        <f t="shared" si="342"/>
        <v>2</v>
      </c>
      <c r="S499" s="87">
        <f t="shared" si="342"/>
        <v>2.25</v>
      </c>
      <c r="T499" s="87">
        <f t="shared" si="342"/>
        <v>2.5</v>
      </c>
      <c r="U499" s="87">
        <f t="shared" si="342"/>
        <v>3</v>
      </c>
    </row>
    <row r="500" spans="3:21" x14ac:dyDescent="0.25">
      <c r="C500" s="261"/>
      <c r="D500" s="257"/>
      <c r="E500" s="88">
        <f>IF(E499=$D$486,E$488+$D499/100,0)</f>
        <v>0</v>
      </c>
      <c r="F500" s="88">
        <f t="shared" ref="F500" si="343">IF(F499=$D$486,F$488+$D499/100,0)</f>
        <v>0</v>
      </c>
      <c r="G500" s="88">
        <f t="shared" ref="G500" si="344">IF(G499=$D$486,G$488+$D499/100,0)</f>
        <v>0</v>
      </c>
      <c r="H500" s="88">
        <f t="shared" ref="H500" si="345">IF(H499=$D$486,H$488+$D499/100,0)</f>
        <v>0</v>
      </c>
      <c r="I500" s="88">
        <f t="shared" ref="I500" si="346">IF(I499=$D$486,I$488+$D499/100,0)</f>
        <v>0</v>
      </c>
      <c r="J500" s="88">
        <f t="shared" ref="J500" si="347">IF(J499=$D$486,J$488+$D499/100,0)</f>
        <v>0</v>
      </c>
      <c r="K500" s="88">
        <f t="shared" ref="K500" si="348">IF(K499=$D$486,K$488+$D499/100,0)</f>
        <v>0</v>
      </c>
      <c r="L500" s="88">
        <f t="shared" ref="L500" si="349">IF(L499=$D$486,L$488+$D499/100,0)</f>
        <v>0</v>
      </c>
      <c r="M500" s="88">
        <f t="shared" ref="M500" si="350">IF(M499=$D$486,M$488+$D499/100,0)</f>
        <v>0</v>
      </c>
      <c r="N500" s="88">
        <f t="shared" ref="N500" si="351">IF(N499=$D$486,N$488+$D499/100,0)</f>
        <v>0</v>
      </c>
      <c r="O500" s="88">
        <f t="shared" ref="O500" si="352">IF(O499=$D$486,O$488+$D499/100,0)</f>
        <v>0</v>
      </c>
      <c r="P500" s="88">
        <f t="shared" ref="P500" si="353">IF(P499=$D$486,P$488+$D499/100,0)</f>
        <v>0</v>
      </c>
      <c r="Q500" s="88">
        <f t="shared" ref="Q500" si="354">IF(Q499=$D$486,Q$488+$D499/100,0)</f>
        <v>0</v>
      </c>
      <c r="R500" s="88">
        <f t="shared" ref="R500" si="355">IF(R499=$D$486,R$488+$D499/100,0)</f>
        <v>0</v>
      </c>
      <c r="S500" s="88">
        <f t="shared" ref="S500" si="356">IF(S499=$D$486,S$488+$D499/100,0)</f>
        <v>0</v>
      </c>
      <c r="T500" s="88">
        <f t="shared" ref="T500" si="357">IF(T499=$D$486,T$488+$D499/100,0)</f>
        <v>0</v>
      </c>
      <c r="U500" s="88">
        <f t="shared" ref="U500" si="358">IF(U499=$D$486,U$488+$D499/100,0)</f>
        <v>0</v>
      </c>
    </row>
    <row r="501" spans="3:21" x14ac:dyDescent="0.25">
      <c r="C501" s="261"/>
      <c r="D501" s="258">
        <v>18</v>
      </c>
      <c r="E501" s="85">
        <f>E$488/$D501</f>
        <v>0.55555555555555558</v>
      </c>
      <c r="F501" s="85">
        <f t="shared" ref="F501:U501" si="359">F$488/$D501</f>
        <v>0.61111111111111116</v>
      </c>
      <c r="G501" s="85">
        <f t="shared" si="359"/>
        <v>0.66666666666666663</v>
      </c>
      <c r="H501" s="85">
        <f t="shared" si="359"/>
        <v>0.77777777777777779</v>
      </c>
      <c r="I501" s="85">
        <f t="shared" si="359"/>
        <v>0.83333333333333337</v>
      </c>
      <c r="J501" s="85">
        <f t="shared" si="359"/>
        <v>0.88888888888888884</v>
      </c>
      <c r="K501" s="85">
        <f t="shared" si="359"/>
        <v>1</v>
      </c>
      <c r="L501" s="85">
        <f t="shared" si="359"/>
        <v>1.1111111111111112</v>
      </c>
      <c r="M501" s="85">
        <f t="shared" si="359"/>
        <v>1.1666666666666667</v>
      </c>
      <c r="N501" s="85">
        <f t="shared" si="359"/>
        <v>1.2222222222222223</v>
      </c>
      <c r="O501" s="85">
        <f t="shared" si="359"/>
        <v>1.3333333333333333</v>
      </c>
      <c r="P501" s="85">
        <f t="shared" si="359"/>
        <v>1.5555555555555556</v>
      </c>
      <c r="Q501" s="85">
        <f t="shared" si="359"/>
        <v>1.6666666666666667</v>
      </c>
      <c r="R501" s="85">
        <f t="shared" si="359"/>
        <v>1.7777777777777777</v>
      </c>
      <c r="S501" s="85">
        <f t="shared" si="359"/>
        <v>2</v>
      </c>
      <c r="T501" s="85">
        <f t="shared" si="359"/>
        <v>2.2222222222222223</v>
      </c>
      <c r="U501" s="85">
        <f t="shared" si="359"/>
        <v>2.6666666666666665</v>
      </c>
    </row>
    <row r="502" spans="3:21" x14ac:dyDescent="0.25">
      <c r="C502" s="261"/>
      <c r="D502" s="258"/>
      <c r="E502" s="86">
        <f>IF(E501=$D$486,E$488+$D501/100,0)</f>
        <v>0</v>
      </c>
      <c r="F502" s="86">
        <f t="shared" ref="F502" si="360">IF(F501=$D$486,F$488+$D501/100,0)</f>
        <v>0</v>
      </c>
      <c r="G502" s="86">
        <f t="shared" ref="G502" si="361">IF(G501=$D$486,G$488+$D501/100,0)</f>
        <v>0</v>
      </c>
      <c r="H502" s="86">
        <f t="shared" ref="H502" si="362">IF(H501=$D$486,H$488+$D501/100,0)</f>
        <v>0</v>
      </c>
      <c r="I502" s="86">
        <f t="shared" ref="I502" si="363">IF(I501=$D$486,I$488+$D501/100,0)</f>
        <v>0</v>
      </c>
      <c r="J502" s="86">
        <f t="shared" ref="J502" si="364">IF(J501=$D$486,J$488+$D501/100,0)</f>
        <v>16.18</v>
      </c>
      <c r="K502" s="86">
        <f t="shared" ref="K502" si="365">IF(K501=$D$486,K$488+$D501/100,0)</f>
        <v>0</v>
      </c>
      <c r="L502" s="86">
        <f t="shared" ref="L502" si="366">IF(L501=$D$486,L$488+$D501/100,0)</f>
        <v>0</v>
      </c>
      <c r="M502" s="86">
        <f t="shared" ref="M502" si="367">IF(M501=$D$486,M$488+$D501/100,0)</f>
        <v>0</v>
      </c>
      <c r="N502" s="86">
        <f t="shared" ref="N502" si="368">IF(N501=$D$486,N$488+$D501/100,0)</f>
        <v>0</v>
      </c>
      <c r="O502" s="86">
        <f t="shared" ref="O502" si="369">IF(O501=$D$486,O$488+$D501/100,0)</f>
        <v>0</v>
      </c>
      <c r="P502" s="86">
        <f t="shared" ref="P502" si="370">IF(P501=$D$486,P$488+$D501/100,0)</f>
        <v>0</v>
      </c>
      <c r="Q502" s="86">
        <f t="shared" ref="Q502" si="371">IF(Q501=$D$486,Q$488+$D501/100,0)</f>
        <v>0</v>
      </c>
      <c r="R502" s="86">
        <f t="shared" ref="R502" si="372">IF(R501=$D$486,R$488+$D501/100,0)</f>
        <v>0</v>
      </c>
      <c r="S502" s="86">
        <f t="shared" ref="S502" si="373">IF(S501=$D$486,S$488+$D501/100,0)</f>
        <v>0</v>
      </c>
      <c r="T502" s="86">
        <f t="shared" ref="T502" si="374">IF(T501=$D$486,T$488+$D501/100,0)</f>
        <v>0</v>
      </c>
      <c r="U502" s="86">
        <f t="shared" ref="U502" si="375">IF(U501=$D$486,U$488+$D501/100,0)</f>
        <v>0</v>
      </c>
    </row>
    <row r="503" spans="3:21" x14ac:dyDescent="0.25">
      <c r="C503" s="261"/>
      <c r="D503" s="257">
        <v>20</v>
      </c>
      <c r="E503" s="87">
        <f>E$488/$D503</f>
        <v>0.5</v>
      </c>
      <c r="F503" s="87">
        <f t="shared" ref="F503:U503" si="376">F$488/$D503</f>
        <v>0.55000000000000004</v>
      </c>
      <c r="G503" s="87">
        <f t="shared" si="376"/>
        <v>0.6</v>
      </c>
      <c r="H503" s="87">
        <f t="shared" si="376"/>
        <v>0.7</v>
      </c>
      <c r="I503" s="87">
        <f t="shared" si="376"/>
        <v>0.75</v>
      </c>
      <c r="J503" s="87">
        <f t="shared" si="376"/>
        <v>0.8</v>
      </c>
      <c r="K503" s="87">
        <f t="shared" si="376"/>
        <v>0.9</v>
      </c>
      <c r="L503" s="87">
        <f t="shared" si="376"/>
        <v>1</v>
      </c>
      <c r="M503" s="87">
        <f t="shared" si="376"/>
        <v>1.05</v>
      </c>
      <c r="N503" s="87">
        <f t="shared" si="376"/>
        <v>1.1000000000000001</v>
      </c>
      <c r="O503" s="87">
        <f t="shared" si="376"/>
        <v>1.2</v>
      </c>
      <c r="P503" s="87">
        <f t="shared" si="376"/>
        <v>1.4</v>
      </c>
      <c r="Q503" s="87">
        <f t="shared" si="376"/>
        <v>1.5</v>
      </c>
      <c r="R503" s="87">
        <f t="shared" si="376"/>
        <v>1.6</v>
      </c>
      <c r="S503" s="87">
        <f t="shared" si="376"/>
        <v>1.8</v>
      </c>
      <c r="T503" s="87">
        <f t="shared" si="376"/>
        <v>2</v>
      </c>
      <c r="U503" s="87">
        <f t="shared" si="376"/>
        <v>2.4</v>
      </c>
    </row>
    <row r="504" spans="3:21" x14ac:dyDescent="0.25">
      <c r="C504" s="261"/>
      <c r="D504" s="257"/>
      <c r="E504" s="88">
        <f>IF(E503=$D$486,E$488+$D503/100,0)</f>
        <v>0</v>
      </c>
      <c r="F504" s="88">
        <f t="shared" ref="F504" si="377">IF(F503=$D$486,F$488+$D503/100,0)</f>
        <v>0</v>
      </c>
      <c r="G504" s="88">
        <f t="shared" ref="G504" si="378">IF(G503=$D$486,G$488+$D503/100,0)</f>
        <v>0</v>
      </c>
      <c r="H504" s="88">
        <f t="shared" ref="H504" si="379">IF(H503=$D$486,H$488+$D503/100,0)</f>
        <v>0</v>
      </c>
      <c r="I504" s="88">
        <f t="shared" ref="I504" si="380">IF(I503=$D$486,I$488+$D503/100,0)</f>
        <v>0</v>
      </c>
      <c r="J504" s="88">
        <f t="shared" ref="J504" si="381">IF(J503=$D$486,J$488+$D503/100,0)</f>
        <v>0</v>
      </c>
      <c r="K504" s="88">
        <f t="shared" ref="K504" si="382">IF(K503=$D$486,K$488+$D503/100,0)</f>
        <v>0</v>
      </c>
      <c r="L504" s="88">
        <f t="shared" ref="L504" si="383">IF(L503=$D$486,L$488+$D503/100,0)</f>
        <v>0</v>
      </c>
      <c r="M504" s="88">
        <f t="shared" ref="M504" si="384">IF(M503=$D$486,M$488+$D503/100,0)</f>
        <v>0</v>
      </c>
      <c r="N504" s="88">
        <f t="shared" ref="N504" si="385">IF(N503=$D$486,N$488+$D503/100,0)</f>
        <v>0</v>
      </c>
      <c r="O504" s="88">
        <f t="shared" ref="O504" si="386">IF(O503=$D$486,O$488+$D503/100,0)</f>
        <v>0</v>
      </c>
      <c r="P504" s="88">
        <f t="shared" ref="P504" si="387">IF(P503=$D$486,P$488+$D503/100,0)</f>
        <v>0</v>
      </c>
      <c r="Q504" s="88">
        <f t="shared" ref="Q504" si="388">IF(Q503=$D$486,Q$488+$D503/100,0)</f>
        <v>0</v>
      </c>
      <c r="R504" s="88">
        <f t="shared" ref="R504" si="389">IF(R503=$D$486,R$488+$D503/100,0)</f>
        <v>0</v>
      </c>
      <c r="S504" s="88">
        <f t="shared" ref="S504" si="390">IF(S503=$D$486,S$488+$D503/100,0)</f>
        <v>0</v>
      </c>
      <c r="T504" s="88">
        <f t="shared" ref="T504" si="391">IF(T503=$D$486,T$488+$D503/100,0)</f>
        <v>0</v>
      </c>
      <c r="U504" s="88">
        <f t="shared" ref="U504" si="392">IF(U503=$D$486,U$488+$D503/100,0)</f>
        <v>0</v>
      </c>
    </row>
    <row r="505" spans="3:21" x14ac:dyDescent="0.25">
      <c r="C505" s="261"/>
      <c r="D505" s="258">
        <v>21</v>
      </c>
      <c r="E505" s="85">
        <f>E$488/$D505</f>
        <v>0.47619047619047616</v>
      </c>
      <c r="F505" s="85">
        <f t="shared" ref="F505:U505" si="393">F$488/$D505</f>
        <v>0.52380952380952384</v>
      </c>
      <c r="G505" s="85">
        <f t="shared" si="393"/>
        <v>0.5714285714285714</v>
      </c>
      <c r="H505" s="85">
        <f t="shared" si="393"/>
        <v>0.66666666666666663</v>
      </c>
      <c r="I505" s="85">
        <f t="shared" si="393"/>
        <v>0.7142857142857143</v>
      </c>
      <c r="J505" s="85">
        <f t="shared" si="393"/>
        <v>0.76190476190476186</v>
      </c>
      <c r="K505" s="85">
        <f t="shared" si="393"/>
        <v>0.8571428571428571</v>
      </c>
      <c r="L505" s="85">
        <f t="shared" si="393"/>
        <v>0.95238095238095233</v>
      </c>
      <c r="M505" s="85">
        <f t="shared" si="393"/>
        <v>1</v>
      </c>
      <c r="N505" s="85">
        <f t="shared" si="393"/>
        <v>1.0476190476190477</v>
      </c>
      <c r="O505" s="85">
        <f t="shared" si="393"/>
        <v>1.1428571428571428</v>
      </c>
      <c r="P505" s="85">
        <f t="shared" si="393"/>
        <v>1.3333333333333333</v>
      </c>
      <c r="Q505" s="85">
        <f t="shared" si="393"/>
        <v>1.4285714285714286</v>
      </c>
      <c r="R505" s="85">
        <f t="shared" si="393"/>
        <v>1.5238095238095237</v>
      </c>
      <c r="S505" s="85">
        <f t="shared" si="393"/>
        <v>1.7142857142857142</v>
      </c>
      <c r="T505" s="85">
        <f t="shared" si="393"/>
        <v>1.9047619047619047</v>
      </c>
      <c r="U505" s="85">
        <f t="shared" si="393"/>
        <v>2.2857142857142856</v>
      </c>
    </row>
    <row r="506" spans="3:21" x14ac:dyDescent="0.25">
      <c r="C506" s="261"/>
      <c r="D506" s="258"/>
      <c r="E506" s="86">
        <f>IF(E505=$D$486,E$488+$D505/100,0)</f>
        <v>0</v>
      </c>
      <c r="F506" s="86">
        <f t="shared" ref="F506" si="394">IF(F505=$D$486,F$488+$D505/100,0)</f>
        <v>0</v>
      </c>
      <c r="G506" s="86">
        <f t="shared" ref="G506" si="395">IF(G505=$D$486,G$488+$D505/100,0)</f>
        <v>0</v>
      </c>
      <c r="H506" s="86">
        <f t="shared" ref="H506" si="396">IF(H505=$D$486,H$488+$D505/100,0)</f>
        <v>0</v>
      </c>
      <c r="I506" s="86">
        <f t="shared" ref="I506" si="397">IF(I505=$D$486,I$488+$D505/100,0)</f>
        <v>0</v>
      </c>
      <c r="J506" s="86">
        <f t="shared" ref="J506" si="398">IF(J505=$D$486,J$488+$D505/100,0)</f>
        <v>0</v>
      </c>
      <c r="K506" s="86">
        <f t="shared" ref="K506" si="399">IF(K505=$D$486,K$488+$D505/100,0)</f>
        <v>0</v>
      </c>
      <c r="L506" s="86">
        <f t="shared" ref="L506" si="400">IF(L505=$D$486,L$488+$D505/100,0)</f>
        <v>0</v>
      </c>
      <c r="M506" s="86">
        <f t="shared" ref="M506" si="401">IF(M505=$D$486,M$488+$D505/100,0)</f>
        <v>0</v>
      </c>
      <c r="N506" s="86">
        <f t="shared" ref="N506" si="402">IF(N505=$D$486,N$488+$D505/100,0)</f>
        <v>0</v>
      </c>
      <c r="O506" s="86">
        <f t="shared" ref="O506" si="403">IF(O505=$D$486,O$488+$D505/100,0)</f>
        <v>0</v>
      </c>
      <c r="P506" s="86">
        <f t="shared" ref="P506" si="404">IF(P505=$D$486,P$488+$D505/100,0)</f>
        <v>0</v>
      </c>
      <c r="Q506" s="86">
        <f t="shared" ref="Q506" si="405">IF(Q505=$D$486,Q$488+$D505/100,0)</f>
        <v>0</v>
      </c>
      <c r="R506" s="86">
        <f t="shared" ref="R506" si="406">IF(R505=$D$486,R$488+$D505/100,0)</f>
        <v>0</v>
      </c>
      <c r="S506" s="86">
        <f t="shared" ref="S506" si="407">IF(S505=$D$486,S$488+$D505/100,0)</f>
        <v>0</v>
      </c>
      <c r="T506" s="86">
        <f t="shared" ref="T506" si="408">IF(T505=$D$486,T$488+$D505/100,0)</f>
        <v>0</v>
      </c>
      <c r="U506" s="86">
        <f t="shared" ref="U506" si="409">IF(U505=$D$486,U$488+$D505/100,0)</f>
        <v>0</v>
      </c>
    </row>
    <row r="507" spans="3:21" x14ac:dyDescent="0.25">
      <c r="C507" s="261"/>
      <c r="D507" s="257">
        <v>22</v>
      </c>
      <c r="E507" s="87">
        <f>E$488/$D507</f>
        <v>0.45454545454545453</v>
      </c>
      <c r="F507" s="87">
        <f t="shared" ref="F507:U507" si="410">F$488/$D507</f>
        <v>0.5</v>
      </c>
      <c r="G507" s="87">
        <f t="shared" si="410"/>
        <v>0.54545454545454541</v>
      </c>
      <c r="H507" s="87">
        <f t="shared" si="410"/>
        <v>0.63636363636363635</v>
      </c>
      <c r="I507" s="87">
        <f t="shared" si="410"/>
        <v>0.68181818181818177</v>
      </c>
      <c r="J507" s="87">
        <f t="shared" si="410"/>
        <v>0.72727272727272729</v>
      </c>
      <c r="K507" s="87">
        <f t="shared" si="410"/>
        <v>0.81818181818181823</v>
      </c>
      <c r="L507" s="87">
        <f t="shared" si="410"/>
        <v>0.90909090909090906</v>
      </c>
      <c r="M507" s="87">
        <f t="shared" si="410"/>
        <v>0.95454545454545459</v>
      </c>
      <c r="N507" s="87">
        <f t="shared" si="410"/>
        <v>1</v>
      </c>
      <c r="O507" s="87">
        <f t="shared" si="410"/>
        <v>1.0909090909090908</v>
      </c>
      <c r="P507" s="87">
        <f t="shared" si="410"/>
        <v>1.2727272727272727</v>
      </c>
      <c r="Q507" s="87">
        <f t="shared" si="410"/>
        <v>1.3636363636363635</v>
      </c>
      <c r="R507" s="87">
        <f t="shared" si="410"/>
        <v>1.4545454545454546</v>
      </c>
      <c r="S507" s="87">
        <f t="shared" si="410"/>
        <v>1.6363636363636365</v>
      </c>
      <c r="T507" s="87">
        <f t="shared" si="410"/>
        <v>1.8181818181818181</v>
      </c>
      <c r="U507" s="87">
        <f t="shared" si="410"/>
        <v>2.1818181818181817</v>
      </c>
    </row>
    <row r="508" spans="3:21" x14ac:dyDescent="0.25">
      <c r="C508" s="261"/>
      <c r="D508" s="257"/>
      <c r="E508" s="88">
        <f>IF(E507=$D$486,E$488+$D507/100,0)</f>
        <v>0</v>
      </c>
      <c r="F508" s="88">
        <f t="shared" ref="F508" si="411">IF(F507=$D$486,F$488+$D507/100,0)</f>
        <v>0</v>
      </c>
      <c r="G508" s="88">
        <f t="shared" ref="G508" si="412">IF(G507=$D$486,G$488+$D507/100,0)</f>
        <v>0</v>
      </c>
      <c r="H508" s="88">
        <f t="shared" ref="H508" si="413">IF(H507=$D$486,H$488+$D507/100,0)</f>
        <v>0</v>
      </c>
      <c r="I508" s="88">
        <f t="shared" ref="I508" si="414">IF(I507=$D$486,I$488+$D507/100,0)</f>
        <v>0</v>
      </c>
      <c r="J508" s="88">
        <f t="shared" ref="J508" si="415">IF(J507=$D$486,J$488+$D507/100,0)</f>
        <v>0</v>
      </c>
      <c r="K508" s="88">
        <f t="shared" ref="K508" si="416">IF(K507=$D$486,K$488+$D507/100,0)</f>
        <v>0</v>
      </c>
      <c r="L508" s="88">
        <f t="shared" ref="L508" si="417">IF(L507=$D$486,L$488+$D507/100,0)</f>
        <v>0</v>
      </c>
      <c r="M508" s="88">
        <f t="shared" ref="M508" si="418">IF(M507=$D$486,M$488+$D507/100,0)</f>
        <v>0</v>
      </c>
      <c r="N508" s="88">
        <f t="shared" ref="N508" si="419">IF(N507=$D$486,N$488+$D507/100,0)</f>
        <v>0</v>
      </c>
      <c r="O508" s="88">
        <f t="shared" ref="O508" si="420">IF(O507=$D$486,O$488+$D507/100,0)</f>
        <v>0</v>
      </c>
      <c r="P508" s="88">
        <f t="shared" ref="P508" si="421">IF(P507=$D$486,P$488+$D507/100,0)</f>
        <v>0</v>
      </c>
      <c r="Q508" s="88">
        <f t="shared" ref="Q508" si="422">IF(Q507=$D$486,Q$488+$D507/100,0)</f>
        <v>0</v>
      </c>
      <c r="R508" s="88">
        <f t="shared" ref="R508" si="423">IF(R507=$D$486,R$488+$D507/100,0)</f>
        <v>0</v>
      </c>
      <c r="S508" s="88">
        <f t="shared" ref="S508" si="424">IF(S507=$D$486,S$488+$D507/100,0)</f>
        <v>0</v>
      </c>
      <c r="T508" s="88">
        <f t="shared" ref="T508" si="425">IF(T507=$D$486,T$488+$D507/100,0)</f>
        <v>0</v>
      </c>
      <c r="U508" s="88">
        <f t="shared" ref="U508" si="426">IF(U507=$D$486,U$488+$D507/100,0)</f>
        <v>0</v>
      </c>
    </row>
    <row r="509" spans="3:21" x14ac:dyDescent="0.25">
      <c r="C509" s="261"/>
      <c r="D509" s="258">
        <v>24</v>
      </c>
      <c r="E509" s="85">
        <f>E$488/$D509</f>
        <v>0.41666666666666669</v>
      </c>
      <c r="F509" s="85">
        <f t="shared" ref="F509:U509" si="427">F$488/$D509</f>
        <v>0.45833333333333331</v>
      </c>
      <c r="G509" s="85">
        <f t="shared" si="427"/>
        <v>0.5</v>
      </c>
      <c r="H509" s="85">
        <f t="shared" si="427"/>
        <v>0.58333333333333337</v>
      </c>
      <c r="I509" s="85">
        <f t="shared" si="427"/>
        <v>0.625</v>
      </c>
      <c r="J509" s="85">
        <f t="shared" si="427"/>
        <v>0.66666666666666663</v>
      </c>
      <c r="K509" s="85">
        <f t="shared" si="427"/>
        <v>0.75</v>
      </c>
      <c r="L509" s="85">
        <f t="shared" si="427"/>
        <v>0.83333333333333337</v>
      </c>
      <c r="M509" s="85">
        <f t="shared" si="427"/>
        <v>0.875</v>
      </c>
      <c r="N509" s="85">
        <f t="shared" si="427"/>
        <v>0.91666666666666663</v>
      </c>
      <c r="O509" s="85">
        <f t="shared" si="427"/>
        <v>1</v>
      </c>
      <c r="P509" s="85">
        <f t="shared" si="427"/>
        <v>1.1666666666666667</v>
      </c>
      <c r="Q509" s="85">
        <f t="shared" si="427"/>
        <v>1.25</v>
      </c>
      <c r="R509" s="85">
        <f t="shared" si="427"/>
        <v>1.3333333333333333</v>
      </c>
      <c r="S509" s="85">
        <f t="shared" si="427"/>
        <v>1.5</v>
      </c>
      <c r="T509" s="85">
        <f t="shared" si="427"/>
        <v>1.6666666666666667</v>
      </c>
      <c r="U509" s="85">
        <f t="shared" si="427"/>
        <v>2</v>
      </c>
    </row>
    <row r="510" spans="3:21" x14ac:dyDescent="0.25">
      <c r="C510" s="261"/>
      <c r="D510" s="258"/>
      <c r="E510" s="86">
        <f>IF(E509=$D$486,E$488+$D509/100,0)</f>
        <v>0</v>
      </c>
      <c r="F510" s="86">
        <f t="shared" ref="F510" si="428">IF(F509=$D$486,F$488+$D509/100,0)</f>
        <v>0</v>
      </c>
      <c r="G510" s="86">
        <f t="shared" ref="G510" si="429">IF(G509=$D$486,G$488+$D509/100,0)</f>
        <v>0</v>
      </c>
      <c r="H510" s="86">
        <f t="shared" ref="H510" si="430">IF(H509=$D$486,H$488+$D509/100,0)</f>
        <v>0</v>
      </c>
      <c r="I510" s="86">
        <f t="shared" ref="I510" si="431">IF(I509=$D$486,I$488+$D509/100,0)</f>
        <v>0</v>
      </c>
      <c r="J510" s="86">
        <f t="shared" ref="J510" si="432">IF(J509=$D$486,J$488+$D509/100,0)</f>
        <v>0</v>
      </c>
      <c r="K510" s="86">
        <f t="shared" ref="K510" si="433">IF(K509=$D$486,K$488+$D509/100,0)</f>
        <v>0</v>
      </c>
      <c r="L510" s="86">
        <f t="shared" ref="L510" si="434">IF(L509=$D$486,L$488+$D509/100,0)</f>
        <v>0</v>
      </c>
      <c r="M510" s="86">
        <f t="shared" ref="M510" si="435">IF(M509=$D$486,M$488+$D509/100,0)</f>
        <v>0</v>
      </c>
      <c r="N510" s="86">
        <f t="shared" ref="N510" si="436">IF(N509=$D$486,N$488+$D509/100,0)</f>
        <v>0</v>
      </c>
      <c r="O510" s="86">
        <f t="shared" ref="O510" si="437">IF(O509=$D$486,O$488+$D509/100,0)</f>
        <v>0</v>
      </c>
      <c r="P510" s="86">
        <f t="shared" ref="P510" si="438">IF(P509=$D$486,P$488+$D509/100,0)</f>
        <v>0</v>
      </c>
      <c r="Q510" s="86">
        <f t="shared" ref="Q510" si="439">IF(Q509=$D$486,Q$488+$D509/100,0)</f>
        <v>0</v>
      </c>
      <c r="R510" s="86">
        <f t="shared" ref="R510" si="440">IF(R509=$D$486,R$488+$D509/100,0)</f>
        <v>0</v>
      </c>
      <c r="S510" s="86">
        <f t="shared" ref="S510" si="441">IF(S509=$D$486,S$488+$D509/100,0)</f>
        <v>0</v>
      </c>
      <c r="T510" s="86">
        <f t="shared" ref="T510" si="442">IF(T509=$D$486,T$488+$D509/100,0)</f>
        <v>0</v>
      </c>
      <c r="U510" s="86">
        <f t="shared" ref="U510" si="443">IF(U509=$D$486,U$488+$D509/100,0)</f>
        <v>0</v>
      </c>
    </row>
    <row r="511" spans="3:21" x14ac:dyDescent="0.25">
      <c r="C511" s="261"/>
      <c r="D511" s="257">
        <v>28</v>
      </c>
      <c r="E511" s="87">
        <f>E$488/$D511</f>
        <v>0.35714285714285715</v>
      </c>
      <c r="F511" s="87">
        <f t="shared" ref="F511:U511" si="444">F$488/$D511</f>
        <v>0.39285714285714285</v>
      </c>
      <c r="G511" s="87">
        <f t="shared" si="444"/>
        <v>0.42857142857142855</v>
      </c>
      <c r="H511" s="87">
        <f t="shared" si="444"/>
        <v>0.5</v>
      </c>
      <c r="I511" s="87">
        <f t="shared" si="444"/>
        <v>0.5357142857142857</v>
      </c>
      <c r="J511" s="87">
        <f t="shared" si="444"/>
        <v>0.5714285714285714</v>
      </c>
      <c r="K511" s="87">
        <f t="shared" si="444"/>
        <v>0.6428571428571429</v>
      </c>
      <c r="L511" s="87">
        <f t="shared" si="444"/>
        <v>0.7142857142857143</v>
      </c>
      <c r="M511" s="87">
        <f t="shared" si="444"/>
        <v>0.75</v>
      </c>
      <c r="N511" s="87">
        <f t="shared" si="444"/>
        <v>0.7857142857142857</v>
      </c>
      <c r="O511" s="87">
        <f t="shared" si="444"/>
        <v>0.8571428571428571</v>
      </c>
      <c r="P511" s="87">
        <f t="shared" si="444"/>
        <v>1</v>
      </c>
      <c r="Q511" s="87">
        <f t="shared" si="444"/>
        <v>1.0714285714285714</v>
      </c>
      <c r="R511" s="87">
        <f t="shared" si="444"/>
        <v>1.1428571428571428</v>
      </c>
      <c r="S511" s="87">
        <f t="shared" si="444"/>
        <v>1.2857142857142858</v>
      </c>
      <c r="T511" s="87">
        <f t="shared" si="444"/>
        <v>1.4285714285714286</v>
      </c>
      <c r="U511" s="87">
        <f t="shared" si="444"/>
        <v>1.7142857142857142</v>
      </c>
    </row>
    <row r="512" spans="3:21" x14ac:dyDescent="0.25">
      <c r="C512" s="261"/>
      <c r="D512" s="257"/>
      <c r="E512" s="88">
        <f>IF(E511=$D$486,E$488+$D511/100,0)</f>
        <v>0</v>
      </c>
      <c r="F512" s="88">
        <f t="shared" ref="F512" si="445">IF(F511=$D$486,F$488+$D511/100,0)</f>
        <v>0</v>
      </c>
      <c r="G512" s="88">
        <f t="shared" ref="G512" si="446">IF(G511=$D$486,G$488+$D511/100,0)</f>
        <v>0</v>
      </c>
      <c r="H512" s="88">
        <f t="shared" ref="H512" si="447">IF(H511=$D$486,H$488+$D511/100,0)</f>
        <v>0</v>
      </c>
      <c r="I512" s="88">
        <f t="shared" ref="I512" si="448">IF(I511=$D$486,I$488+$D511/100,0)</f>
        <v>0</v>
      </c>
      <c r="J512" s="88">
        <f t="shared" ref="J512" si="449">IF(J511=$D$486,J$488+$D511/100,0)</f>
        <v>0</v>
      </c>
      <c r="K512" s="88">
        <f t="shared" ref="K512" si="450">IF(K511=$D$486,K$488+$D511/100,0)</f>
        <v>0</v>
      </c>
      <c r="L512" s="88">
        <f t="shared" ref="L512" si="451">IF(L511=$D$486,L$488+$D511/100,0)</f>
        <v>0</v>
      </c>
      <c r="M512" s="88">
        <f t="shared" ref="M512" si="452">IF(M511=$D$486,M$488+$D511/100,0)</f>
        <v>0</v>
      </c>
      <c r="N512" s="88">
        <f t="shared" ref="N512" si="453">IF(N511=$D$486,N$488+$D511/100,0)</f>
        <v>0</v>
      </c>
      <c r="O512" s="88">
        <f t="shared" ref="O512" si="454">IF(O511=$D$486,O$488+$D511/100,0)</f>
        <v>0</v>
      </c>
      <c r="P512" s="88">
        <f t="shared" ref="P512" si="455">IF(P511=$D$486,P$488+$D511/100,0)</f>
        <v>0</v>
      </c>
      <c r="Q512" s="88">
        <f t="shared" ref="Q512" si="456">IF(Q511=$D$486,Q$488+$D511/100,0)</f>
        <v>0</v>
      </c>
      <c r="R512" s="88">
        <f t="shared" ref="R512" si="457">IF(R511=$D$486,R$488+$D511/100,0)</f>
        <v>0</v>
      </c>
      <c r="S512" s="88">
        <f t="shared" ref="S512" si="458">IF(S511=$D$486,S$488+$D511/100,0)</f>
        <v>0</v>
      </c>
      <c r="T512" s="88">
        <f t="shared" ref="T512" si="459">IF(T511=$D$486,T$488+$D511/100,0)</f>
        <v>0</v>
      </c>
      <c r="U512" s="88">
        <f t="shared" ref="U512" si="460">IF(U511=$D$486,U$488+$D511/100,0)</f>
        <v>0</v>
      </c>
    </row>
    <row r="513" spans="3:52" x14ac:dyDescent="0.25">
      <c r="C513" s="261"/>
      <c r="D513" s="258">
        <v>30</v>
      </c>
      <c r="E513" s="85">
        <f>E$488/$D513</f>
        <v>0.33333333333333331</v>
      </c>
      <c r="F513" s="85">
        <f t="shared" ref="F513:U513" si="461">F$488/$D513</f>
        <v>0.36666666666666664</v>
      </c>
      <c r="G513" s="85">
        <f t="shared" si="461"/>
        <v>0.4</v>
      </c>
      <c r="H513" s="85">
        <f t="shared" si="461"/>
        <v>0.46666666666666667</v>
      </c>
      <c r="I513" s="85">
        <f t="shared" si="461"/>
        <v>0.5</v>
      </c>
      <c r="J513" s="85">
        <f t="shared" si="461"/>
        <v>0.53333333333333333</v>
      </c>
      <c r="K513" s="85">
        <f t="shared" si="461"/>
        <v>0.6</v>
      </c>
      <c r="L513" s="85">
        <f t="shared" si="461"/>
        <v>0.66666666666666663</v>
      </c>
      <c r="M513" s="85">
        <f t="shared" si="461"/>
        <v>0.7</v>
      </c>
      <c r="N513" s="85">
        <f t="shared" si="461"/>
        <v>0.73333333333333328</v>
      </c>
      <c r="O513" s="85">
        <f t="shared" si="461"/>
        <v>0.8</v>
      </c>
      <c r="P513" s="85">
        <f t="shared" si="461"/>
        <v>0.93333333333333335</v>
      </c>
      <c r="Q513" s="85">
        <f t="shared" si="461"/>
        <v>1</v>
      </c>
      <c r="R513" s="85">
        <f t="shared" si="461"/>
        <v>1.0666666666666667</v>
      </c>
      <c r="S513" s="85">
        <f t="shared" si="461"/>
        <v>1.2</v>
      </c>
      <c r="T513" s="85">
        <f t="shared" si="461"/>
        <v>1.3333333333333333</v>
      </c>
      <c r="U513" s="85">
        <f t="shared" si="461"/>
        <v>1.6</v>
      </c>
    </row>
    <row r="514" spans="3:52" x14ac:dyDescent="0.25">
      <c r="C514" s="261"/>
      <c r="D514" s="258"/>
      <c r="E514" s="86">
        <f>IF(E513=$D$486,E$488+$D513/100,0)</f>
        <v>0</v>
      </c>
      <c r="F514" s="86">
        <f t="shared" ref="F514" si="462">IF(F513=$D$486,F$488+$D513/100,0)</f>
        <v>0</v>
      </c>
      <c r="G514" s="86">
        <f t="shared" ref="G514" si="463">IF(G513=$D$486,G$488+$D513/100,0)</f>
        <v>0</v>
      </c>
      <c r="H514" s="86">
        <f t="shared" ref="H514" si="464">IF(H513=$D$486,H$488+$D513/100,0)</f>
        <v>0</v>
      </c>
      <c r="I514" s="86">
        <f t="shared" ref="I514" si="465">IF(I513=$D$486,I$488+$D513/100,0)</f>
        <v>0</v>
      </c>
      <c r="J514" s="86">
        <f t="shared" ref="J514" si="466">IF(J513=$D$486,J$488+$D513/100,0)</f>
        <v>0</v>
      </c>
      <c r="K514" s="86">
        <f t="shared" ref="K514" si="467">IF(K513=$D$486,K$488+$D513/100,0)</f>
        <v>0</v>
      </c>
      <c r="L514" s="86">
        <f t="shared" ref="L514" si="468">IF(L513=$D$486,L$488+$D513/100,0)</f>
        <v>0</v>
      </c>
      <c r="M514" s="86">
        <f t="shared" ref="M514" si="469">IF(M513=$D$486,M$488+$D513/100,0)</f>
        <v>0</v>
      </c>
      <c r="N514" s="86">
        <f t="shared" ref="N514" si="470">IF(N513=$D$486,N$488+$D513/100,0)</f>
        <v>0</v>
      </c>
      <c r="O514" s="86">
        <f t="shared" ref="O514" si="471">IF(O513=$D$486,O$488+$D513/100,0)</f>
        <v>0</v>
      </c>
      <c r="P514" s="86">
        <f t="shared" ref="P514" si="472">IF(P513=$D$486,P$488+$D513/100,0)</f>
        <v>0</v>
      </c>
      <c r="Q514" s="86">
        <f t="shared" ref="Q514" si="473">IF(Q513=$D$486,Q$488+$D513/100,0)</f>
        <v>0</v>
      </c>
      <c r="R514" s="86">
        <f t="shared" ref="R514" si="474">IF(R513=$D$486,R$488+$D513/100,0)</f>
        <v>0</v>
      </c>
      <c r="S514" s="86">
        <f t="shared" ref="S514" si="475">IF(S513=$D$486,S$488+$D513/100,0)</f>
        <v>0</v>
      </c>
      <c r="T514" s="86">
        <f t="shared" ref="T514" si="476">IF(T513=$D$486,T$488+$D513/100,0)</f>
        <v>0</v>
      </c>
      <c r="U514" s="86">
        <f t="shared" ref="U514" si="477">IF(U513=$D$486,U$488+$D513/100,0)</f>
        <v>0</v>
      </c>
    </row>
    <row r="515" spans="3:52" x14ac:dyDescent="0.25">
      <c r="C515" s="261"/>
      <c r="D515" s="257">
        <v>32</v>
      </c>
      <c r="E515" s="87">
        <f>E$488/$D515</f>
        <v>0.3125</v>
      </c>
      <c r="F515" s="87">
        <f t="shared" ref="F515:U515" si="478">F$488/$D515</f>
        <v>0.34375</v>
      </c>
      <c r="G515" s="87">
        <f t="shared" si="478"/>
        <v>0.375</v>
      </c>
      <c r="H515" s="87">
        <f t="shared" si="478"/>
        <v>0.4375</v>
      </c>
      <c r="I515" s="87">
        <f t="shared" si="478"/>
        <v>0.46875</v>
      </c>
      <c r="J515" s="87">
        <f t="shared" si="478"/>
        <v>0.5</v>
      </c>
      <c r="K515" s="87">
        <f t="shared" si="478"/>
        <v>0.5625</v>
      </c>
      <c r="L515" s="87">
        <f t="shared" si="478"/>
        <v>0.625</v>
      </c>
      <c r="M515" s="87">
        <f t="shared" si="478"/>
        <v>0.65625</v>
      </c>
      <c r="N515" s="87">
        <f t="shared" si="478"/>
        <v>0.6875</v>
      </c>
      <c r="O515" s="87">
        <f t="shared" si="478"/>
        <v>0.75</v>
      </c>
      <c r="P515" s="87">
        <f t="shared" si="478"/>
        <v>0.875</v>
      </c>
      <c r="Q515" s="87">
        <f t="shared" si="478"/>
        <v>0.9375</v>
      </c>
      <c r="R515" s="87">
        <f t="shared" si="478"/>
        <v>1</v>
      </c>
      <c r="S515" s="87">
        <f t="shared" si="478"/>
        <v>1.125</v>
      </c>
      <c r="T515" s="87">
        <f t="shared" si="478"/>
        <v>1.25</v>
      </c>
      <c r="U515" s="87">
        <f t="shared" si="478"/>
        <v>1.5</v>
      </c>
    </row>
    <row r="516" spans="3:52" x14ac:dyDescent="0.25">
      <c r="C516" s="261"/>
      <c r="D516" s="257"/>
      <c r="E516" s="88">
        <f>IF(E515=$D$486,E$488+$D515/100,0)</f>
        <v>0</v>
      </c>
      <c r="F516" s="88">
        <f t="shared" ref="F516" si="479">IF(F515=$D$486,F$488+$D515/100,0)</f>
        <v>0</v>
      </c>
      <c r="G516" s="88">
        <f t="shared" ref="G516" si="480">IF(G515=$D$486,G$488+$D515/100,0)</f>
        <v>0</v>
      </c>
      <c r="H516" s="88">
        <f t="shared" ref="H516" si="481">IF(H515=$D$486,H$488+$D515/100,0)</f>
        <v>0</v>
      </c>
      <c r="I516" s="88">
        <f t="shared" ref="I516" si="482">IF(I515=$D$486,I$488+$D515/100,0)</f>
        <v>0</v>
      </c>
      <c r="J516" s="88">
        <f t="shared" ref="J516" si="483">IF(J515=$D$486,J$488+$D515/100,0)</f>
        <v>0</v>
      </c>
      <c r="K516" s="88">
        <f t="shared" ref="K516" si="484">IF(K515=$D$486,K$488+$D515/100,0)</f>
        <v>0</v>
      </c>
      <c r="L516" s="88">
        <f t="shared" ref="L516" si="485">IF(L515=$D$486,L$488+$D515/100,0)</f>
        <v>0</v>
      </c>
      <c r="M516" s="88">
        <f t="shared" ref="M516" si="486">IF(M515=$D$486,M$488+$D515/100,0)</f>
        <v>0</v>
      </c>
      <c r="N516" s="88">
        <f t="shared" ref="N516" si="487">IF(N515=$D$486,N$488+$D515/100,0)</f>
        <v>0</v>
      </c>
      <c r="O516" s="88">
        <f t="shared" ref="O516" si="488">IF(O515=$D$486,O$488+$D515/100,0)</f>
        <v>0</v>
      </c>
      <c r="P516" s="88">
        <f t="shared" ref="P516" si="489">IF(P515=$D$486,P$488+$D515/100,0)</f>
        <v>0</v>
      </c>
      <c r="Q516" s="88">
        <f t="shared" ref="Q516" si="490">IF(Q515=$D$486,Q$488+$D515/100,0)</f>
        <v>0</v>
      </c>
      <c r="R516" s="88">
        <f t="shared" ref="R516" si="491">IF(R515=$D$486,R$488+$D515/100,0)</f>
        <v>0</v>
      </c>
      <c r="S516" s="88">
        <f t="shared" ref="S516" si="492">IF(S515=$D$486,S$488+$D515/100,0)</f>
        <v>0</v>
      </c>
      <c r="T516" s="88">
        <f t="shared" ref="T516" si="493">IF(T515=$D$486,T$488+$D515/100,0)</f>
        <v>0</v>
      </c>
      <c r="U516" s="88">
        <f t="shared" ref="U516" si="494">IF(U515=$D$486,U$488+$D515/100,0)</f>
        <v>0</v>
      </c>
    </row>
    <row r="517" spans="3:52" x14ac:dyDescent="0.25">
      <c r="C517" s="261"/>
      <c r="D517" s="258">
        <v>36</v>
      </c>
      <c r="E517" s="85">
        <f>E$488/$D517</f>
        <v>0.27777777777777779</v>
      </c>
      <c r="F517" s="85">
        <f t="shared" ref="F517:U517" si="495">F$488/$D517</f>
        <v>0.30555555555555558</v>
      </c>
      <c r="G517" s="85">
        <f t="shared" si="495"/>
        <v>0.33333333333333331</v>
      </c>
      <c r="H517" s="85">
        <f t="shared" si="495"/>
        <v>0.3888888888888889</v>
      </c>
      <c r="I517" s="85">
        <f t="shared" si="495"/>
        <v>0.41666666666666669</v>
      </c>
      <c r="J517" s="85">
        <f t="shared" si="495"/>
        <v>0.44444444444444442</v>
      </c>
      <c r="K517" s="85">
        <f t="shared" si="495"/>
        <v>0.5</v>
      </c>
      <c r="L517" s="85">
        <f t="shared" si="495"/>
        <v>0.55555555555555558</v>
      </c>
      <c r="M517" s="85">
        <f t="shared" si="495"/>
        <v>0.58333333333333337</v>
      </c>
      <c r="N517" s="85">
        <f t="shared" si="495"/>
        <v>0.61111111111111116</v>
      </c>
      <c r="O517" s="85">
        <f t="shared" si="495"/>
        <v>0.66666666666666663</v>
      </c>
      <c r="P517" s="85">
        <f t="shared" si="495"/>
        <v>0.77777777777777779</v>
      </c>
      <c r="Q517" s="85">
        <f t="shared" si="495"/>
        <v>0.83333333333333337</v>
      </c>
      <c r="R517" s="85">
        <f t="shared" si="495"/>
        <v>0.88888888888888884</v>
      </c>
      <c r="S517" s="85">
        <f t="shared" si="495"/>
        <v>1</v>
      </c>
      <c r="T517" s="85">
        <f t="shared" si="495"/>
        <v>1.1111111111111112</v>
      </c>
      <c r="U517" s="85">
        <f t="shared" si="495"/>
        <v>1.3333333333333333</v>
      </c>
    </row>
    <row r="518" spans="3:52" x14ac:dyDescent="0.25">
      <c r="C518" s="261"/>
      <c r="D518" s="258"/>
      <c r="E518" s="86">
        <f>IF(E517=$D$486,E$488+$D517/100,0)</f>
        <v>0</v>
      </c>
      <c r="F518" s="86">
        <f t="shared" ref="F518" si="496">IF(F517=$D$486,F$488+$D517/100,0)</f>
        <v>0</v>
      </c>
      <c r="G518" s="86">
        <f t="shared" ref="G518" si="497">IF(G517=$D$486,G$488+$D517/100,0)</f>
        <v>0</v>
      </c>
      <c r="H518" s="86">
        <f t="shared" ref="H518" si="498">IF(H517=$D$486,H$488+$D517/100,0)</f>
        <v>0</v>
      </c>
      <c r="I518" s="86">
        <f t="shared" ref="I518" si="499">IF(I517=$D$486,I$488+$D517/100,0)</f>
        <v>0</v>
      </c>
      <c r="J518" s="86">
        <f t="shared" ref="J518" si="500">IF(J517=$D$486,J$488+$D517/100,0)</f>
        <v>0</v>
      </c>
      <c r="K518" s="86">
        <f t="shared" ref="K518" si="501">IF(K517=$D$486,K$488+$D517/100,0)</f>
        <v>0</v>
      </c>
      <c r="L518" s="86">
        <f t="shared" ref="L518" si="502">IF(L517=$D$486,L$488+$D517/100,0)</f>
        <v>0</v>
      </c>
      <c r="M518" s="86">
        <f t="shared" ref="M518" si="503">IF(M517=$D$486,M$488+$D517/100,0)</f>
        <v>0</v>
      </c>
      <c r="N518" s="86">
        <f t="shared" ref="N518" si="504">IF(N517=$D$486,N$488+$D517/100,0)</f>
        <v>0</v>
      </c>
      <c r="O518" s="86">
        <f t="shared" ref="O518" si="505">IF(O517=$D$486,O$488+$D517/100,0)</f>
        <v>0</v>
      </c>
      <c r="P518" s="86">
        <f t="shared" ref="P518" si="506">IF(P517=$D$486,P$488+$D517/100,0)</f>
        <v>0</v>
      </c>
      <c r="Q518" s="86">
        <f t="shared" ref="Q518" si="507">IF(Q517=$D$486,Q$488+$D517/100,0)</f>
        <v>0</v>
      </c>
      <c r="R518" s="86">
        <f t="shared" ref="R518" si="508">IF(R517=$D$486,R$488+$D517/100,0)</f>
        <v>32.36</v>
      </c>
      <c r="S518" s="86">
        <f t="shared" ref="S518" si="509">IF(S517=$D$486,S$488+$D517/100,0)</f>
        <v>0</v>
      </c>
      <c r="T518" s="86">
        <f t="shared" ref="T518" si="510">IF(T517=$D$486,T$488+$D517/100,0)</f>
        <v>0</v>
      </c>
      <c r="U518" s="86">
        <f t="shared" ref="U518" si="511">IF(U517=$D$486,U$488+$D517/100,0)</f>
        <v>0</v>
      </c>
    </row>
    <row r="519" spans="3:52" x14ac:dyDescent="0.25">
      <c r="C519" s="261"/>
      <c r="D519" s="257">
        <v>40</v>
      </c>
      <c r="E519" s="87">
        <f>E$488/$D519</f>
        <v>0.25</v>
      </c>
      <c r="F519" s="87">
        <f t="shared" ref="F519:U519" si="512">F$488/$D519</f>
        <v>0.27500000000000002</v>
      </c>
      <c r="G519" s="87">
        <f t="shared" si="512"/>
        <v>0.3</v>
      </c>
      <c r="H519" s="87">
        <f t="shared" si="512"/>
        <v>0.35</v>
      </c>
      <c r="I519" s="87">
        <f t="shared" si="512"/>
        <v>0.375</v>
      </c>
      <c r="J519" s="87">
        <f t="shared" si="512"/>
        <v>0.4</v>
      </c>
      <c r="K519" s="87">
        <f t="shared" si="512"/>
        <v>0.45</v>
      </c>
      <c r="L519" s="87">
        <f t="shared" si="512"/>
        <v>0.5</v>
      </c>
      <c r="M519" s="87">
        <f t="shared" si="512"/>
        <v>0.52500000000000002</v>
      </c>
      <c r="N519" s="87">
        <f t="shared" si="512"/>
        <v>0.55000000000000004</v>
      </c>
      <c r="O519" s="87">
        <f t="shared" si="512"/>
        <v>0.6</v>
      </c>
      <c r="P519" s="87">
        <f t="shared" si="512"/>
        <v>0.7</v>
      </c>
      <c r="Q519" s="87">
        <f t="shared" si="512"/>
        <v>0.75</v>
      </c>
      <c r="R519" s="87">
        <f t="shared" si="512"/>
        <v>0.8</v>
      </c>
      <c r="S519" s="87">
        <f t="shared" si="512"/>
        <v>0.9</v>
      </c>
      <c r="T519" s="87">
        <f t="shared" si="512"/>
        <v>1</v>
      </c>
      <c r="U519" s="87">
        <f t="shared" si="512"/>
        <v>1.2</v>
      </c>
    </row>
    <row r="520" spans="3:52" x14ac:dyDescent="0.25">
      <c r="C520" s="261"/>
      <c r="D520" s="257"/>
      <c r="E520" s="88">
        <f>IF(E519=$D$486,E$488+$D519/100,0)</f>
        <v>0</v>
      </c>
      <c r="F520" s="88">
        <f t="shared" ref="F520" si="513">IF(F519=$D$486,F$488+$D519/100,0)</f>
        <v>0</v>
      </c>
      <c r="G520" s="88">
        <f t="shared" ref="G520" si="514">IF(G519=$D$486,G$488+$D519/100,0)</f>
        <v>0</v>
      </c>
      <c r="H520" s="88">
        <f t="shared" ref="H520" si="515">IF(H519=$D$486,H$488+$D519/100,0)</f>
        <v>0</v>
      </c>
      <c r="I520" s="88">
        <f t="shared" ref="I520" si="516">IF(I519=$D$486,I$488+$D519/100,0)</f>
        <v>0</v>
      </c>
      <c r="J520" s="88">
        <f t="shared" ref="J520" si="517">IF(J519=$D$486,J$488+$D519/100,0)</f>
        <v>0</v>
      </c>
      <c r="K520" s="88">
        <f t="shared" ref="K520" si="518">IF(K519=$D$486,K$488+$D519/100,0)</f>
        <v>0</v>
      </c>
      <c r="L520" s="88">
        <f t="shared" ref="L520" si="519">IF(L519=$D$486,L$488+$D519/100,0)</f>
        <v>0</v>
      </c>
      <c r="M520" s="88">
        <f t="shared" ref="M520" si="520">IF(M519=$D$486,M$488+$D519/100,0)</f>
        <v>0</v>
      </c>
      <c r="N520" s="88">
        <f t="shared" ref="N520" si="521">IF(N519=$D$486,N$488+$D519/100,0)</f>
        <v>0</v>
      </c>
      <c r="O520" s="88">
        <f t="shared" ref="O520" si="522">IF(O519=$D$486,O$488+$D519/100,0)</f>
        <v>0</v>
      </c>
      <c r="P520" s="88">
        <f t="shared" ref="P520" si="523">IF(P519=$D$486,P$488+$D519/100,0)</f>
        <v>0</v>
      </c>
      <c r="Q520" s="88">
        <f t="shared" ref="Q520" si="524">IF(Q519=$D$486,Q$488+$D519/100,0)</f>
        <v>0</v>
      </c>
      <c r="R520" s="88">
        <f t="shared" ref="R520" si="525">IF(R519=$D$486,R$488+$D519/100,0)</f>
        <v>0</v>
      </c>
      <c r="S520" s="88">
        <f t="shared" ref="S520" si="526">IF(S519=$D$486,S$488+$D519/100,0)</f>
        <v>0</v>
      </c>
      <c r="T520" s="88">
        <f t="shared" ref="T520" si="527">IF(T519=$D$486,T$488+$D519/100,0)</f>
        <v>0</v>
      </c>
      <c r="U520" s="88">
        <f t="shared" ref="U520" si="528">IF(U519=$D$486,U$488+$D519/100,0)</f>
        <v>0</v>
      </c>
    </row>
    <row r="521" spans="3:52" x14ac:dyDescent="0.25">
      <c r="C521" s="261"/>
      <c r="D521" s="258">
        <v>48</v>
      </c>
      <c r="E521" s="85">
        <f>E$488/$D521</f>
        <v>0.20833333333333334</v>
      </c>
      <c r="F521" s="85">
        <f t="shared" ref="F521:U521" si="529">F$488/$D521</f>
        <v>0.22916666666666666</v>
      </c>
      <c r="G521" s="85">
        <f t="shared" si="529"/>
        <v>0.25</v>
      </c>
      <c r="H521" s="85">
        <f t="shared" si="529"/>
        <v>0.29166666666666669</v>
      </c>
      <c r="I521" s="85">
        <f t="shared" si="529"/>
        <v>0.3125</v>
      </c>
      <c r="J521" s="85">
        <f t="shared" si="529"/>
        <v>0.33333333333333331</v>
      </c>
      <c r="K521" s="85">
        <f t="shared" si="529"/>
        <v>0.375</v>
      </c>
      <c r="L521" s="85">
        <f t="shared" si="529"/>
        <v>0.41666666666666669</v>
      </c>
      <c r="M521" s="85">
        <f t="shared" si="529"/>
        <v>0.4375</v>
      </c>
      <c r="N521" s="85">
        <f t="shared" si="529"/>
        <v>0.45833333333333331</v>
      </c>
      <c r="O521" s="85">
        <f t="shared" si="529"/>
        <v>0.5</v>
      </c>
      <c r="P521" s="85">
        <f t="shared" si="529"/>
        <v>0.58333333333333337</v>
      </c>
      <c r="Q521" s="85">
        <f t="shared" si="529"/>
        <v>0.625</v>
      </c>
      <c r="R521" s="85">
        <f t="shared" si="529"/>
        <v>0.66666666666666663</v>
      </c>
      <c r="S521" s="85">
        <f t="shared" si="529"/>
        <v>0.75</v>
      </c>
      <c r="T521" s="85">
        <f t="shared" si="529"/>
        <v>0.83333333333333337</v>
      </c>
      <c r="U521" s="85">
        <f t="shared" si="529"/>
        <v>1</v>
      </c>
    </row>
    <row r="522" spans="3:52" x14ac:dyDescent="0.25">
      <c r="C522" s="261"/>
      <c r="D522" s="258"/>
      <c r="E522" s="86">
        <f>IF(E521=$D$486,E$488+$D521/100,0)</f>
        <v>0</v>
      </c>
      <c r="F522" s="86">
        <f t="shared" ref="F522" si="530">IF(F521=$D$486,F$488+$D521/100,0)</f>
        <v>0</v>
      </c>
      <c r="G522" s="86">
        <f t="shared" ref="G522" si="531">IF(G521=$D$486,G$488+$D521/100,0)</f>
        <v>0</v>
      </c>
      <c r="H522" s="86">
        <f t="shared" ref="H522" si="532">IF(H521=$D$486,H$488+$D521/100,0)</f>
        <v>0</v>
      </c>
      <c r="I522" s="86">
        <f t="shared" ref="I522" si="533">IF(I521=$D$486,I$488+$D521/100,0)</f>
        <v>0</v>
      </c>
      <c r="J522" s="86">
        <f t="shared" ref="J522" si="534">IF(J521=$D$486,J$488+$D521/100,0)</f>
        <v>0</v>
      </c>
      <c r="K522" s="86">
        <f t="shared" ref="K522" si="535">IF(K521=$D$486,K$488+$D521/100,0)</f>
        <v>0</v>
      </c>
      <c r="L522" s="86">
        <f t="shared" ref="L522" si="536">IF(L521=$D$486,L$488+$D521/100,0)</f>
        <v>0</v>
      </c>
      <c r="M522" s="86">
        <f t="shared" ref="M522" si="537">IF(M521=$D$486,M$488+$D521/100,0)</f>
        <v>0</v>
      </c>
      <c r="N522" s="86">
        <f t="shared" ref="N522" si="538">IF(N521=$D$486,N$488+$D521/100,0)</f>
        <v>0</v>
      </c>
      <c r="O522" s="86">
        <f t="shared" ref="O522" si="539">IF(O521=$D$486,O$488+$D521/100,0)</f>
        <v>0</v>
      </c>
      <c r="P522" s="86">
        <f t="shared" ref="P522" si="540">IF(P521=$D$486,P$488+$D521/100,0)</f>
        <v>0</v>
      </c>
      <c r="Q522" s="86">
        <f t="shared" ref="Q522" si="541">IF(Q521=$D$486,Q$488+$D521/100,0)</f>
        <v>0</v>
      </c>
      <c r="R522" s="86">
        <f t="shared" ref="R522" si="542">IF(R521=$D$486,R$488+$D521/100,0)</f>
        <v>0</v>
      </c>
      <c r="S522" s="86">
        <f t="shared" ref="S522" si="543">IF(S521=$D$486,S$488+$D521/100,0)</f>
        <v>0</v>
      </c>
      <c r="T522" s="86">
        <f t="shared" ref="T522" si="544">IF(T521=$D$486,T$488+$D521/100,0)</f>
        <v>0</v>
      </c>
      <c r="U522" s="86">
        <f t="shared" ref="U522" si="545">IF(U521=$D$486,U$488+$D521/100,0)</f>
        <v>0</v>
      </c>
    </row>
    <row r="523" spans="3:52" x14ac:dyDescent="0.25"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</row>
    <row r="524" spans="3:52" x14ac:dyDescent="0.25">
      <c r="C524" s="69"/>
      <c r="D524" s="69"/>
      <c r="E524" s="256" t="s">
        <v>352</v>
      </c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</row>
    <row r="527" spans="3:52" x14ac:dyDescent="0.25">
      <c r="C527" s="69"/>
      <c r="D527" s="69"/>
      <c r="E527" s="263" t="s">
        <v>353</v>
      </c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63"/>
      <c r="U527" s="263"/>
      <c r="V527" s="17"/>
      <c r="W527" s="90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3:52" ht="15" customHeight="1" x14ac:dyDescent="0.25">
      <c r="C528" s="53" t="s">
        <v>343</v>
      </c>
      <c r="D528" s="69">
        <f>E482</f>
        <v>8</v>
      </c>
      <c r="E528" s="264" t="s">
        <v>344</v>
      </c>
      <c r="F528" s="264"/>
      <c r="G528" s="264"/>
      <c r="H528" s="264"/>
      <c r="I528" s="264"/>
      <c r="J528" s="264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  <c r="V528" s="17"/>
      <c r="W528" s="90"/>
      <c r="X528" s="17"/>
      <c r="Y528" s="279" t="s">
        <v>354</v>
      </c>
      <c r="Z528" s="279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3:53" x14ac:dyDescent="0.25">
      <c r="C529" s="69"/>
      <c r="D529" s="17"/>
      <c r="E529" s="91">
        <v>1</v>
      </c>
      <c r="F529" s="91">
        <v>1.5</v>
      </c>
      <c r="G529" s="91">
        <v>2</v>
      </c>
      <c r="H529" s="91">
        <v>2.5</v>
      </c>
      <c r="I529" s="91">
        <v>3</v>
      </c>
      <c r="J529" s="91">
        <v>4</v>
      </c>
      <c r="K529" s="91">
        <v>5</v>
      </c>
      <c r="L529" s="91">
        <v>6</v>
      </c>
      <c r="M529" s="91">
        <v>8</v>
      </c>
      <c r="N529" s="91">
        <v>10</v>
      </c>
      <c r="O529" s="91">
        <v>12</v>
      </c>
      <c r="P529" s="91">
        <v>16</v>
      </c>
      <c r="Q529" s="91">
        <v>20</v>
      </c>
      <c r="R529" s="91">
        <v>24</v>
      </c>
      <c r="S529" s="91">
        <v>25</v>
      </c>
      <c r="T529" s="91">
        <v>32</v>
      </c>
      <c r="U529" s="91">
        <v>40</v>
      </c>
      <c r="V529" s="91">
        <v>50</v>
      </c>
      <c r="W529" s="90"/>
      <c r="X529" s="92"/>
      <c r="Y529" s="279"/>
      <c r="Z529" s="279"/>
      <c r="AA529" s="17"/>
      <c r="AB529" s="92"/>
      <c r="AC529" s="92"/>
      <c r="AD529" s="263" t="s">
        <v>355</v>
      </c>
      <c r="AE529" s="263"/>
      <c r="AF529" s="263"/>
      <c r="AG529" s="263"/>
      <c r="AH529" s="263"/>
      <c r="AI529" s="263"/>
      <c r="AJ529" s="263"/>
      <c r="AK529" s="263"/>
      <c r="AL529" s="263"/>
      <c r="AM529" s="263"/>
      <c r="AN529" s="263"/>
      <c r="AO529" s="263"/>
      <c r="AP529" s="263"/>
      <c r="AQ529" s="263"/>
      <c r="AR529" s="263"/>
      <c r="AS529" s="263"/>
      <c r="AT529" s="263"/>
      <c r="AU529" s="263"/>
      <c r="AV529" s="263"/>
      <c r="AW529" s="263"/>
      <c r="AX529" s="263"/>
      <c r="AY529" s="263"/>
      <c r="AZ529" s="17"/>
    </row>
    <row r="530" spans="3:53" x14ac:dyDescent="0.25">
      <c r="C530" s="261" t="s">
        <v>356</v>
      </c>
      <c r="D530" s="257">
        <v>6</v>
      </c>
      <c r="E530" s="66">
        <v>1</v>
      </c>
      <c r="F530" s="66">
        <v>1</v>
      </c>
      <c r="G530" s="66">
        <v>1</v>
      </c>
      <c r="H530" s="66">
        <v>0</v>
      </c>
      <c r="I530" s="66">
        <v>0</v>
      </c>
      <c r="J530" s="66">
        <v>0</v>
      </c>
      <c r="K530" s="66">
        <v>0</v>
      </c>
      <c r="L530" s="66">
        <v>0</v>
      </c>
      <c r="M530" s="66">
        <v>0</v>
      </c>
      <c r="N530" s="66">
        <v>0</v>
      </c>
      <c r="O530" s="66">
        <v>0</v>
      </c>
      <c r="P530" s="66">
        <v>0</v>
      </c>
      <c r="Q530" s="66">
        <v>0</v>
      </c>
      <c r="R530" s="66">
        <v>0</v>
      </c>
      <c r="S530" s="66">
        <v>0</v>
      </c>
      <c r="T530" s="66">
        <v>0</v>
      </c>
      <c r="U530" s="66">
        <v>0</v>
      </c>
      <c r="V530" s="66">
        <v>0</v>
      </c>
      <c r="W530" s="17"/>
      <c r="X530" s="93"/>
      <c r="Y530" s="255" t="s">
        <v>357</v>
      </c>
      <c r="Z530" s="255"/>
      <c r="AA530" s="17"/>
      <c r="AB530" s="93"/>
      <c r="AC530" s="6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17"/>
    </row>
    <row r="531" spans="3:53" ht="15.75" x14ac:dyDescent="0.25">
      <c r="C531" s="261"/>
      <c r="D531" s="257"/>
      <c r="E531" s="94">
        <f>IF(E$529=$D$528,IF(E530=1,$D530,0),0)</f>
        <v>0</v>
      </c>
      <c r="F531" s="94">
        <f t="shared" ref="F531:V531" si="546">IF(F$529=$D$528,IF(F530=1,$D530,0),0)</f>
        <v>0</v>
      </c>
      <c r="G531" s="94">
        <f t="shared" si="546"/>
        <v>0</v>
      </c>
      <c r="H531" s="94">
        <f t="shared" si="546"/>
        <v>0</v>
      </c>
      <c r="I531" s="94">
        <f t="shared" si="546"/>
        <v>0</v>
      </c>
      <c r="J531" s="94">
        <f t="shared" si="546"/>
        <v>0</v>
      </c>
      <c r="K531" s="94">
        <f t="shared" si="546"/>
        <v>0</v>
      </c>
      <c r="L531" s="94">
        <f t="shared" si="546"/>
        <v>0</v>
      </c>
      <c r="M531" s="94">
        <f t="shared" si="546"/>
        <v>0</v>
      </c>
      <c r="N531" s="94">
        <f t="shared" si="546"/>
        <v>0</v>
      </c>
      <c r="O531" s="94">
        <f t="shared" si="546"/>
        <v>0</v>
      </c>
      <c r="P531" s="94">
        <f t="shared" si="546"/>
        <v>0</v>
      </c>
      <c r="Q531" s="94">
        <f t="shared" si="546"/>
        <v>0</v>
      </c>
      <c r="R531" s="94">
        <f t="shared" si="546"/>
        <v>0</v>
      </c>
      <c r="S531" s="94">
        <f t="shared" si="546"/>
        <v>0</v>
      </c>
      <c r="T531" s="94">
        <f t="shared" si="546"/>
        <v>0</v>
      </c>
      <c r="U531" s="94">
        <f t="shared" si="546"/>
        <v>0</v>
      </c>
      <c r="V531" s="94">
        <f t="shared" si="546"/>
        <v>0</v>
      </c>
      <c r="W531" s="95" t="s">
        <v>358</v>
      </c>
      <c r="X531" s="93"/>
      <c r="Y531" s="38" t="s">
        <v>359</v>
      </c>
      <c r="Z531" s="96">
        <f>f</f>
        <v>6977.15</v>
      </c>
      <c r="AA531" s="17"/>
      <c r="AB531" s="93"/>
      <c r="AC531" s="63" t="str">
        <f>IF(W531&lt;dr,"",W531)</f>
        <v/>
      </c>
      <c r="AD531" s="93">
        <f>MIN(AC531:AC571)</f>
        <v>15</v>
      </c>
      <c r="AE531" s="93">
        <f>AD531</f>
        <v>15</v>
      </c>
      <c r="AF531" s="93">
        <f t="shared" ref="AF531:AY531" si="547">AE531</f>
        <v>15</v>
      </c>
      <c r="AG531" s="93">
        <f t="shared" si="547"/>
        <v>15</v>
      </c>
      <c r="AH531" s="93">
        <f t="shared" si="547"/>
        <v>15</v>
      </c>
      <c r="AI531" s="93">
        <f t="shared" si="547"/>
        <v>15</v>
      </c>
      <c r="AJ531" s="93">
        <f t="shared" si="547"/>
        <v>15</v>
      </c>
      <c r="AK531" s="93">
        <f t="shared" si="547"/>
        <v>15</v>
      </c>
      <c r="AL531" s="93">
        <f t="shared" si="547"/>
        <v>15</v>
      </c>
      <c r="AM531" s="93">
        <f t="shared" si="547"/>
        <v>15</v>
      </c>
      <c r="AN531" s="93">
        <f t="shared" si="547"/>
        <v>15</v>
      </c>
      <c r="AO531" s="93">
        <f t="shared" si="547"/>
        <v>15</v>
      </c>
      <c r="AP531" s="93">
        <f t="shared" si="547"/>
        <v>15</v>
      </c>
      <c r="AQ531" s="93">
        <f t="shared" si="547"/>
        <v>15</v>
      </c>
      <c r="AR531" s="93">
        <f t="shared" si="547"/>
        <v>15</v>
      </c>
      <c r="AS531" s="93">
        <f t="shared" si="547"/>
        <v>15</v>
      </c>
      <c r="AT531" s="93">
        <f t="shared" si="547"/>
        <v>15</v>
      </c>
      <c r="AU531" s="93">
        <f t="shared" si="547"/>
        <v>15</v>
      </c>
      <c r="AV531" s="93">
        <f t="shared" si="547"/>
        <v>15</v>
      </c>
      <c r="AW531" s="93">
        <f t="shared" si="547"/>
        <v>15</v>
      </c>
      <c r="AX531" s="93">
        <f t="shared" si="547"/>
        <v>15</v>
      </c>
      <c r="AY531" s="93">
        <f t="shared" si="547"/>
        <v>15</v>
      </c>
      <c r="AZ531" s="97">
        <f>IF(AY531=0,"",AY531)</f>
        <v>15</v>
      </c>
      <c r="BA531" s="93">
        <f>IF(AZ531="",0,AZ531/1000)</f>
        <v>1.4999999999999999E-2</v>
      </c>
    </row>
    <row r="532" spans="3:53" ht="15.75" x14ac:dyDescent="0.25">
      <c r="C532" s="261"/>
      <c r="D532" s="258">
        <v>8</v>
      </c>
      <c r="E532" s="69">
        <v>1</v>
      </c>
      <c r="F532" s="69">
        <v>1</v>
      </c>
      <c r="G532" s="69">
        <v>1</v>
      </c>
      <c r="H532" s="69">
        <v>1</v>
      </c>
      <c r="I532" s="69">
        <v>1</v>
      </c>
      <c r="J532" s="69">
        <v>0</v>
      </c>
      <c r="K532" s="69">
        <v>0</v>
      </c>
      <c r="L532" s="69">
        <v>0</v>
      </c>
      <c r="M532" s="69">
        <v>1</v>
      </c>
      <c r="N532" s="69">
        <v>0</v>
      </c>
      <c r="O532" s="69">
        <v>0</v>
      </c>
      <c r="P532" s="69">
        <v>0</v>
      </c>
      <c r="Q532" s="69">
        <v>0</v>
      </c>
      <c r="R532" s="69">
        <v>0</v>
      </c>
      <c r="S532" s="69">
        <v>0</v>
      </c>
      <c r="T532" s="69">
        <v>0</v>
      </c>
      <c r="U532" s="69">
        <v>0</v>
      </c>
      <c r="V532" s="69">
        <v>0</v>
      </c>
      <c r="W532" s="17"/>
      <c r="X532" s="93"/>
      <c r="Y532" s="98"/>
      <c r="Z532" s="19"/>
      <c r="AA532" s="17"/>
      <c r="AB532" s="93"/>
      <c r="AC532" s="6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9">
        <f>IF(AY533=0,"",AY533)</f>
        <v>16</v>
      </c>
      <c r="BA532" s="93">
        <f t="shared" ref="BA532:BA551" si="548">IF(AZ532="",0,AZ532/1000)</f>
        <v>1.6E-2</v>
      </c>
    </row>
    <row r="533" spans="3:53" ht="15.75" x14ac:dyDescent="0.25">
      <c r="C533" s="261"/>
      <c r="D533" s="258"/>
      <c r="E533" s="93">
        <f>IF(E$529=$D$528,IF(E532=1,$D532,0),0)</f>
        <v>0</v>
      </c>
      <c r="F533" s="93">
        <f t="shared" ref="F533" si="549">IF(F$529=$D$528,IF(F532=1,$D532,0),0)</f>
        <v>0</v>
      </c>
      <c r="G533" s="93">
        <f t="shared" ref="G533" si="550">IF(G$529=$D$528,IF(G532=1,$D532,0),0)</f>
        <v>0</v>
      </c>
      <c r="H533" s="93">
        <f t="shared" ref="H533" si="551">IF(H$529=$D$528,IF(H532=1,$D532,0),0)</f>
        <v>0</v>
      </c>
      <c r="I533" s="93">
        <f t="shared" ref="I533" si="552">IF(I$529=$D$528,IF(I532=1,$D532,0),0)</f>
        <v>0</v>
      </c>
      <c r="J533" s="93">
        <f t="shared" ref="J533" si="553">IF(J$529=$D$528,IF(J532=1,$D532,0),0)</f>
        <v>0</v>
      </c>
      <c r="K533" s="93">
        <f t="shared" ref="K533" si="554">IF(K$529=$D$528,IF(K532=1,$D532,0),0)</f>
        <v>0</v>
      </c>
      <c r="L533" s="93">
        <f t="shared" ref="L533" si="555">IF(L$529=$D$528,IF(L532=1,$D532,0),0)</f>
        <v>0</v>
      </c>
      <c r="M533" s="93">
        <f t="shared" ref="M533" si="556">IF(M$529=$D$528,IF(M532=1,$D532,0),0)</f>
        <v>8</v>
      </c>
      <c r="N533" s="93">
        <f t="shared" ref="N533" si="557">IF(N$529=$D$528,IF(N532=1,$D532,0),0)</f>
        <v>0</v>
      </c>
      <c r="O533" s="93">
        <f t="shared" ref="O533" si="558">IF(O$529=$D$528,IF(O532=1,$D532,0),0)</f>
        <v>0</v>
      </c>
      <c r="P533" s="93">
        <f t="shared" ref="P533" si="559">IF(P$529=$D$528,IF(P532=1,$D532,0),0)</f>
        <v>0</v>
      </c>
      <c r="Q533" s="93">
        <f t="shared" ref="Q533" si="560">IF(Q$529=$D$528,IF(Q532=1,$D532,0),0)</f>
        <v>0</v>
      </c>
      <c r="R533" s="93">
        <f t="shared" ref="R533" si="561">IF(R$529=$D$528,IF(R532=1,$D532,0),0)</f>
        <v>0</v>
      </c>
      <c r="S533" s="93">
        <f t="shared" ref="S533" si="562">IF(S$529=$D$528,IF(S532=1,$D532,0),0)</f>
        <v>0</v>
      </c>
      <c r="T533" s="93">
        <f t="shared" ref="T533" si="563">IF(T$529=$D$528,IF(T532=1,$D532,0),0)</f>
        <v>0</v>
      </c>
      <c r="U533" s="93">
        <f t="shared" ref="U533" si="564">IF(U$529=$D$528,IF(U532=1,$D532,0),0)</f>
        <v>0</v>
      </c>
      <c r="V533" s="93">
        <f t="shared" ref="V533" si="565">IF(V$529=$D$528,IF(V532=1,$D532,0),0)</f>
        <v>0</v>
      </c>
      <c r="W533" s="95" t="s">
        <v>358</v>
      </c>
      <c r="X533" s="93"/>
      <c r="Y533" s="17"/>
      <c r="Z533" s="17"/>
      <c r="AA533" s="17"/>
      <c r="AB533" s="93"/>
      <c r="AC533" s="63" t="str">
        <f>IF(W533&lt;dr,"",W533)</f>
        <v/>
      </c>
      <c r="AD533" s="93">
        <f>MIN(AC533:AC571)</f>
        <v>15</v>
      </c>
      <c r="AE533" s="93">
        <f>IF(AD533=AE531,AD535,AD533)</f>
        <v>15</v>
      </c>
      <c r="AF533" s="93">
        <f t="shared" ref="AF533:AY533" si="566">IF(AE533=AF531,AE535,AE533)</f>
        <v>15</v>
      </c>
      <c r="AG533" s="93">
        <f t="shared" si="566"/>
        <v>15</v>
      </c>
      <c r="AH533" s="93">
        <f t="shared" si="566"/>
        <v>15</v>
      </c>
      <c r="AI533" s="93">
        <f t="shared" si="566"/>
        <v>16</v>
      </c>
      <c r="AJ533" s="93">
        <f t="shared" si="566"/>
        <v>16</v>
      </c>
      <c r="AK533" s="93">
        <f t="shared" si="566"/>
        <v>16</v>
      </c>
      <c r="AL533" s="93">
        <f t="shared" si="566"/>
        <v>16</v>
      </c>
      <c r="AM533" s="93">
        <f t="shared" si="566"/>
        <v>16</v>
      </c>
      <c r="AN533" s="93">
        <f t="shared" si="566"/>
        <v>16</v>
      </c>
      <c r="AO533" s="93">
        <f t="shared" si="566"/>
        <v>16</v>
      </c>
      <c r="AP533" s="93">
        <f t="shared" si="566"/>
        <v>16</v>
      </c>
      <c r="AQ533" s="93">
        <f t="shared" si="566"/>
        <v>16</v>
      </c>
      <c r="AR533" s="93">
        <f t="shared" si="566"/>
        <v>16</v>
      </c>
      <c r="AS533" s="93">
        <f t="shared" si="566"/>
        <v>16</v>
      </c>
      <c r="AT533" s="93">
        <f t="shared" si="566"/>
        <v>16</v>
      </c>
      <c r="AU533" s="93">
        <f t="shared" si="566"/>
        <v>16</v>
      </c>
      <c r="AV533" s="93">
        <f t="shared" si="566"/>
        <v>16</v>
      </c>
      <c r="AW533" s="93">
        <f t="shared" si="566"/>
        <v>16</v>
      </c>
      <c r="AX533" s="93">
        <f t="shared" si="566"/>
        <v>16</v>
      </c>
      <c r="AY533" s="93">
        <f t="shared" si="566"/>
        <v>16</v>
      </c>
      <c r="AZ533" s="99">
        <f>IF(AY535=0,"",AY535)</f>
        <v>20</v>
      </c>
      <c r="BA533" s="93">
        <f t="shared" si="548"/>
        <v>0.02</v>
      </c>
    </row>
    <row r="534" spans="3:53" ht="15.75" x14ac:dyDescent="0.25">
      <c r="C534" s="261"/>
      <c r="D534" s="257">
        <v>10</v>
      </c>
      <c r="E534" s="66">
        <v>1</v>
      </c>
      <c r="F534" s="66">
        <v>1</v>
      </c>
      <c r="G534" s="66">
        <v>1</v>
      </c>
      <c r="H534" s="66">
        <v>1</v>
      </c>
      <c r="I534" s="66">
        <v>1</v>
      </c>
      <c r="J534" s="66">
        <v>1</v>
      </c>
      <c r="K534" s="66">
        <v>1</v>
      </c>
      <c r="L534" s="66">
        <v>0</v>
      </c>
      <c r="M534" s="66">
        <v>0</v>
      </c>
      <c r="N534" s="66">
        <v>1</v>
      </c>
      <c r="O534" s="66">
        <v>0</v>
      </c>
      <c r="P534" s="66">
        <v>0</v>
      </c>
      <c r="Q534" s="66">
        <v>0</v>
      </c>
      <c r="R534" s="66">
        <v>0</v>
      </c>
      <c r="S534" s="66">
        <v>0</v>
      </c>
      <c r="T534" s="66">
        <v>0</v>
      </c>
      <c r="U534" s="66">
        <v>0</v>
      </c>
      <c r="V534" s="66">
        <v>0</v>
      </c>
      <c r="W534" s="17"/>
      <c r="X534" s="93"/>
      <c r="Y534" s="255" t="s">
        <v>360</v>
      </c>
      <c r="Z534" s="255"/>
      <c r="AA534" s="17"/>
      <c r="AB534" s="93"/>
      <c r="AC534" s="6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9">
        <f>IF(AY537=0,"",AY537)</f>
        <v>22</v>
      </c>
      <c r="BA534" s="93">
        <f t="shared" si="548"/>
        <v>2.1999999999999999E-2</v>
      </c>
    </row>
    <row r="535" spans="3:53" ht="18" x14ac:dyDescent="0.35">
      <c r="C535" s="261"/>
      <c r="D535" s="257"/>
      <c r="E535" s="94">
        <f>IF(E$529=$D$528,IF(E534=1,$D534,0),0)</f>
        <v>0</v>
      </c>
      <c r="F535" s="94">
        <f t="shared" ref="F535" si="567">IF(F$529=$D$528,IF(F534=1,$D534,0),0)</f>
        <v>0</v>
      </c>
      <c r="G535" s="94">
        <f t="shared" ref="G535" si="568">IF(G$529=$D$528,IF(G534=1,$D534,0),0)</f>
        <v>0</v>
      </c>
      <c r="H535" s="94">
        <f t="shared" ref="H535" si="569">IF(H$529=$D$528,IF(H534=1,$D534,0),0)</f>
        <v>0</v>
      </c>
      <c r="I535" s="94">
        <f t="shared" ref="I535" si="570">IF(I$529=$D$528,IF(I534=1,$D534,0),0)</f>
        <v>0</v>
      </c>
      <c r="J535" s="94">
        <f t="shared" ref="J535" si="571">IF(J$529=$D$528,IF(J534=1,$D534,0),0)</f>
        <v>0</v>
      </c>
      <c r="K535" s="94">
        <f t="shared" ref="K535" si="572">IF(K$529=$D$528,IF(K534=1,$D534,0),0)</f>
        <v>0</v>
      </c>
      <c r="L535" s="94">
        <f t="shared" ref="L535" si="573">IF(L$529=$D$528,IF(L534=1,$D534,0),0)</f>
        <v>0</v>
      </c>
      <c r="M535" s="94">
        <f t="shared" ref="M535" si="574">IF(M$529=$D$528,IF(M534=1,$D534,0),0)</f>
        <v>0</v>
      </c>
      <c r="N535" s="94">
        <f t="shared" ref="N535" si="575">IF(N$529=$D$528,IF(N534=1,$D534,0),0)</f>
        <v>0</v>
      </c>
      <c r="O535" s="94">
        <f t="shared" ref="O535" si="576">IF(O$529=$D$528,IF(O534=1,$D534,0),0)</f>
        <v>0</v>
      </c>
      <c r="P535" s="94">
        <f t="shared" ref="P535" si="577">IF(P$529=$D$528,IF(P534=1,$D534,0),0)</f>
        <v>0</v>
      </c>
      <c r="Q535" s="94">
        <f t="shared" ref="Q535" si="578">IF(Q$529=$D$528,IF(Q534=1,$D534,0),0)</f>
        <v>0</v>
      </c>
      <c r="R535" s="94">
        <f t="shared" ref="R535" si="579">IF(R$529=$D$528,IF(R534=1,$D534,0),0)</f>
        <v>0</v>
      </c>
      <c r="S535" s="94">
        <f t="shared" ref="S535" si="580">IF(S$529=$D$528,IF(S534=1,$D534,0),0)</f>
        <v>0</v>
      </c>
      <c r="T535" s="94">
        <f t="shared" ref="T535" si="581">IF(T$529=$D$528,IF(T534=1,$D534,0),0)</f>
        <v>0</v>
      </c>
      <c r="U535" s="94">
        <f t="shared" ref="U535" si="582">IF(U$529=$D$528,IF(U534=1,$D534,0),0)</f>
        <v>0</v>
      </c>
      <c r="V535" s="94">
        <f t="shared" ref="V535" si="583">IF(V$529=$D$528,IF(V534=1,$D534,0),0)</f>
        <v>0</v>
      </c>
      <c r="W535" s="95">
        <v>10</v>
      </c>
      <c r="X535" s="93"/>
      <c r="Y535" s="38" t="s">
        <v>361</v>
      </c>
      <c r="Z535" s="96">
        <f>lmax*1000</f>
        <v>700</v>
      </c>
      <c r="AA535" s="17"/>
      <c r="AB535" s="93"/>
      <c r="AC535" s="63" t="str">
        <f>IF(W535&lt;dr,"",W535)</f>
        <v/>
      </c>
      <c r="AD535" s="93">
        <f>MIN(AC535:AC571)</f>
        <v>15</v>
      </c>
      <c r="AE535" s="93">
        <f>IF(AD535=AE533,AD537,AD535)</f>
        <v>15</v>
      </c>
      <c r="AF535" s="93">
        <f t="shared" ref="AF535:AY535" si="584">IF(AE535=AF533,AE537,AE535)</f>
        <v>15</v>
      </c>
      <c r="AG535" s="93">
        <f t="shared" si="584"/>
        <v>15</v>
      </c>
      <c r="AH535" s="93">
        <f t="shared" si="584"/>
        <v>16</v>
      </c>
      <c r="AI535" s="93">
        <f t="shared" si="584"/>
        <v>20</v>
      </c>
      <c r="AJ535" s="93">
        <f t="shared" si="584"/>
        <v>20</v>
      </c>
      <c r="AK535" s="93">
        <f t="shared" si="584"/>
        <v>20</v>
      </c>
      <c r="AL535" s="93">
        <f t="shared" si="584"/>
        <v>20</v>
      </c>
      <c r="AM535" s="93">
        <f t="shared" si="584"/>
        <v>20</v>
      </c>
      <c r="AN535" s="93">
        <f t="shared" si="584"/>
        <v>20</v>
      </c>
      <c r="AO535" s="93">
        <f t="shared" si="584"/>
        <v>20</v>
      </c>
      <c r="AP535" s="93">
        <f t="shared" si="584"/>
        <v>20</v>
      </c>
      <c r="AQ535" s="93">
        <f t="shared" si="584"/>
        <v>20</v>
      </c>
      <c r="AR535" s="93">
        <f t="shared" si="584"/>
        <v>20</v>
      </c>
      <c r="AS535" s="93">
        <f t="shared" si="584"/>
        <v>20</v>
      </c>
      <c r="AT535" s="93">
        <f t="shared" si="584"/>
        <v>20</v>
      </c>
      <c r="AU535" s="93">
        <f t="shared" si="584"/>
        <v>20</v>
      </c>
      <c r="AV535" s="93">
        <f t="shared" si="584"/>
        <v>20</v>
      </c>
      <c r="AW535" s="93">
        <f t="shared" si="584"/>
        <v>20</v>
      </c>
      <c r="AX535" s="93">
        <f t="shared" si="584"/>
        <v>20</v>
      </c>
      <c r="AY535" s="93">
        <f t="shared" si="584"/>
        <v>20</v>
      </c>
      <c r="AZ535" s="99">
        <f>IF(AY539=0,"",AY539)</f>
        <v>25</v>
      </c>
      <c r="BA535" s="93">
        <f t="shared" si="548"/>
        <v>2.5000000000000001E-2</v>
      </c>
    </row>
    <row r="536" spans="3:53" ht="15.75" x14ac:dyDescent="0.25">
      <c r="C536" s="261"/>
      <c r="D536" s="258">
        <v>12</v>
      </c>
      <c r="E536" s="69">
        <v>0</v>
      </c>
      <c r="F536" s="69">
        <v>1</v>
      </c>
      <c r="G536" s="69">
        <v>1</v>
      </c>
      <c r="H536" s="69">
        <v>1</v>
      </c>
      <c r="I536" s="69">
        <v>1</v>
      </c>
      <c r="J536" s="69">
        <v>1</v>
      </c>
      <c r="K536" s="69">
        <v>1</v>
      </c>
      <c r="L536" s="69">
        <v>0</v>
      </c>
      <c r="M536" s="69">
        <v>0</v>
      </c>
      <c r="N536" s="69">
        <v>1</v>
      </c>
      <c r="O536" s="69">
        <v>1</v>
      </c>
      <c r="P536" s="69">
        <v>0</v>
      </c>
      <c r="Q536" s="69">
        <v>0</v>
      </c>
      <c r="R536" s="69">
        <v>0</v>
      </c>
      <c r="S536" s="69">
        <v>0</v>
      </c>
      <c r="T536" s="69">
        <v>0</v>
      </c>
      <c r="U536" s="69">
        <v>0</v>
      </c>
      <c r="V536" s="69">
        <v>0</v>
      </c>
      <c r="W536" s="17"/>
      <c r="X536" s="93"/>
      <c r="Y536" s="98"/>
      <c r="Z536" s="19"/>
      <c r="AA536" s="17"/>
      <c r="AB536" s="93"/>
      <c r="AC536" s="6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9">
        <f>IF(AY541=0,"",AY541)</f>
        <v>28</v>
      </c>
      <c r="BA536" s="93">
        <f t="shared" si="548"/>
        <v>2.8000000000000001E-2</v>
      </c>
    </row>
    <row r="537" spans="3:53" ht="15.75" x14ac:dyDescent="0.25">
      <c r="C537" s="261"/>
      <c r="D537" s="258"/>
      <c r="E537" s="93">
        <f>IF(E$529=$D$528,IF(E536=1,$D536,0),0)</f>
        <v>0</v>
      </c>
      <c r="F537" s="93">
        <f t="shared" ref="F537" si="585">IF(F$529=$D$528,IF(F536=1,$D536,0),0)</f>
        <v>0</v>
      </c>
      <c r="G537" s="93">
        <f t="shared" ref="G537" si="586">IF(G$529=$D$528,IF(G536=1,$D536,0),0)</f>
        <v>0</v>
      </c>
      <c r="H537" s="93">
        <f t="shared" ref="H537" si="587">IF(H$529=$D$528,IF(H536=1,$D536,0),0)</f>
        <v>0</v>
      </c>
      <c r="I537" s="93">
        <f t="shared" ref="I537" si="588">IF(I$529=$D$528,IF(I536=1,$D536,0),0)</f>
        <v>0</v>
      </c>
      <c r="J537" s="93">
        <f t="shared" ref="J537" si="589">IF(J$529=$D$528,IF(J536=1,$D536,0),0)</f>
        <v>0</v>
      </c>
      <c r="K537" s="93">
        <f t="shared" ref="K537" si="590">IF(K$529=$D$528,IF(K536=1,$D536,0),0)</f>
        <v>0</v>
      </c>
      <c r="L537" s="93">
        <f t="shared" ref="L537" si="591">IF(L$529=$D$528,IF(L536=1,$D536,0),0)</f>
        <v>0</v>
      </c>
      <c r="M537" s="93">
        <f t="shared" ref="M537" si="592">IF(M$529=$D$528,IF(M536=1,$D536,0),0)</f>
        <v>0</v>
      </c>
      <c r="N537" s="93">
        <f t="shared" ref="N537" si="593">IF(N$529=$D$528,IF(N536=1,$D536,0),0)</f>
        <v>0</v>
      </c>
      <c r="O537" s="93">
        <f t="shared" ref="O537" si="594">IF(O$529=$D$528,IF(O536=1,$D536,0),0)</f>
        <v>0</v>
      </c>
      <c r="P537" s="93">
        <f t="shared" ref="P537" si="595">IF(P$529=$D$528,IF(P536=1,$D536,0),0)</f>
        <v>0</v>
      </c>
      <c r="Q537" s="93">
        <f t="shared" ref="Q537" si="596">IF(Q$529=$D$528,IF(Q536=1,$D536,0),0)</f>
        <v>0</v>
      </c>
      <c r="R537" s="93">
        <f t="shared" ref="R537" si="597">IF(R$529=$D$528,IF(R536=1,$D536,0),0)</f>
        <v>0</v>
      </c>
      <c r="S537" s="93">
        <f t="shared" ref="S537" si="598">IF(S$529=$D$528,IF(S536=1,$D536,0),0)</f>
        <v>0</v>
      </c>
      <c r="T537" s="93">
        <f t="shared" ref="T537" si="599">IF(T$529=$D$528,IF(T536=1,$D536,0),0)</f>
        <v>0</v>
      </c>
      <c r="U537" s="93">
        <f t="shared" ref="U537" si="600">IF(U$529=$D$528,IF(U536=1,$D536,0),0)</f>
        <v>0</v>
      </c>
      <c r="V537" s="93">
        <f t="shared" ref="V537" si="601">IF(V$529=$D$528,IF(V536=1,$D536,0),0)</f>
        <v>0</v>
      </c>
      <c r="W537" s="95">
        <v>12</v>
      </c>
      <c r="X537" s="93"/>
      <c r="Y537" s="17"/>
      <c r="Z537" s="17"/>
      <c r="AA537" s="17"/>
      <c r="AB537" s="93"/>
      <c r="AC537" s="63" t="str">
        <f>IF(W537&lt;dr,"",W537)</f>
        <v/>
      </c>
      <c r="AD537" s="93">
        <f>MIN(AC537:AC571)</f>
        <v>15</v>
      </c>
      <c r="AE537" s="93">
        <f>IF(AD537=AE535,AD539,AD537)</f>
        <v>15</v>
      </c>
      <c r="AF537" s="93">
        <f t="shared" ref="AF537:AY537" si="602">IF(AE537=AF535,AE539,AE537)</f>
        <v>15</v>
      </c>
      <c r="AG537" s="93">
        <f t="shared" si="602"/>
        <v>16</v>
      </c>
      <c r="AH537" s="93">
        <f t="shared" si="602"/>
        <v>20</v>
      </c>
      <c r="AI537" s="93">
        <f t="shared" si="602"/>
        <v>22</v>
      </c>
      <c r="AJ537" s="93">
        <f t="shared" si="602"/>
        <v>22</v>
      </c>
      <c r="AK537" s="93">
        <f t="shared" si="602"/>
        <v>22</v>
      </c>
      <c r="AL537" s="93">
        <f t="shared" si="602"/>
        <v>22</v>
      </c>
      <c r="AM537" s="93">
        <f t="shared" si="602"/>
        <v>22</v>
      </c>
      <c r="AN537" s="93">
        <f t="shared" si="602"/>
        <v>22</v>
      </c>
      <c r="AO537" s="93">
        <f t="shared" si="602"/>
        <v>22</v>
      </c>
      <c r="AP537" s="93">
        <f t="shared" si="602"/>
        <v>22</v>
      </c>
      <c r="AQ537" s="93">
        <f t="shared" si="602"/>
        <v>22</v>
      </c>
      <c r="AR537" s="93">
        <f t="shared" si="602"/>
        <v>22</v>
      </c>
      <c r="AS537" s="93">
        <f t="shared" si="602"/>
        <v>22</v>
      </c>
      <c r="AT537" s="93">
        <f t="shared" si="602"/>
        <v>22</v>
      </c>
      <c r="AU537" s="93">
        <f t="shared" si="602"/>
        <v>22</v>
      </c>
      <c r="AV537" s="93">
        <f t="shared" si="602"/>
        <v>22</v>
      </c>
      <c r="AW537" s="93">
        <f t="shared" si="602"/>
        <v>22</v>
      </c>
      <c r="AX537" s="93">
        <f t="shared" si="602"/>
        <v>22</v>
      </c>
      <c r="AY537" s="93">
        <f t="shared" si="602"/>
        <v>22</v>
      </c>
      <c r="AZ537" s="99">
        <f>IF(AY543=0,"",AY543)</f>
        <v>32</v>
      </c>
      <c r="BA537" s="93">
        <f t="shared" si="548"/>
        <v>3.2000000000000001E-2</v>
      </c>
    </row>
    <row r="538" spans="3:53" ht="15.75" x14ac:dyDescent="0.25">
      <c r="C538" s="261"/>
      <c r="D538" s="257">
        <v>14</v>
      </c>
      <c r="E538" s="66">
        <v>0</v>
      </c>
      <c r="F538" s="66">
        <v>0</v>
      </c>
      <c r="G538" s="66">
        <v>0</v>
      </c>
      <c r="H538" s="66">
        <v>1</v>
      </c>
      <c r="I538" s="66">
        <v>1</v>
      </c>
      <c r="J538" s="66">
        <v>1</v>
      </c>
      <c r="K538" s="66">
        <v>1</v>
      </c>
      <c r="L538" s="66">
        <v>0</v>
      </c>
      <c r="M538" s="66">
        <v>0</v>
      </c>
      <c r="N538" s="66">
        <v>0</v>
      </c>
      <c r="O538" s="66">
        <v>0</v>
      </c>
      <c r="P538" s="66">
        <v>0</v>
      </c>
      <c r="Q538" s="66">
        <v>0</v>
      </c>
      <c r="R538" s="66">
        <v>0</v>
      </c>
      <c r="S538" s="66">
        <v>0</v>
      </c>
      <c r="T538" s="66">
        <v>0</v>
      </c>
      <c r="U538" s="66">
        <v>0</v>
      </c>
      <c r="V538" s="66">
        <v>0</v>
      </c>
      <c r="W538" s="17"/>
      <c r="X538" s="93"/>
      <c r="Y538" s="255" t="s">
        <v>362</v>
      </c>
      <c r="Z538" s="255"/>
      <c r="AA538" s="17"/>
      <c r="AB538" s="93"/>
      <c r="AC538" s="6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9">
        <f>IF(AY545=0,"",AY545)</f>
        <v>36</v>
      </c>
      <c r="BA538" s="93">
        <f t="shared" si="548"/>
        <v>3.5999999999999997E-2</v>
      </c>
    </row>
    <row r="539" spans="3:53" ht="15.75" x14ac:dyDescent="0.25">
      <c r="C539" s="261"/>
      <c r="D539" s="257"/>
      <c r="E539" s="94">
        <f>IF(E$529=$D$528,IF(E538=1,$D538,0),0)</f>
        <v>0</v>
      </c>
      <c r="F539" s="94">
        <f t="shared" ref="F539" si="603">IF(F$529=$D$528,IF(F538=1,$D538,0),0)</f>
        <v>0</v>
      </c>
      <c r="G539" s="94">
        <f t="shared" ref="G539" si="604">IF(G$529=$D$528,IF(G538=1,$D538,0),0)</f>
        <v>0</v>
      </c>
      <c r="H539" s="94">
        <f t="shared" ref="H539" si="605">IF(H$529=$D$528,IF(H538=1,$D538,0),0)</f>
        <v>0</v>
      </c>
      <c r="I539" s="94">
        <f t="shared" ref="I539" si="606">IF(I$529=$D$528,IF(I538=1,$D538,0),0)</f>
        <v>0</v>
      </c>
      <c r="J539" s="94">
        <f t="shared" ref="J539" si="607">IF(J$529=$D$528,IF(J538=1,$D538,0),0)</f>
        <v>0</v>
      </c>
      <c r="K539" s="94">
        <f t="shared" ref="K539" si="608">IF(K$529=$D$528,IF(K538=1,$D538,0),0)</f>
        <v>0</v>
      </c>
      <c r="L539" s="94">
        <f t="shared" ref="L539" si="609">IF(L$529=$D$528,IF(L538=1,$D538,0),0)</f>
        <v>0</v>
      </c>
      <c r="M539" s="94">
        <f t="shared" ref="M539" si="610">IF(M$529=$D$528,IF(M538=1,$D538,0),0)</f>
        <v>0</v>
      </c>
      <c r="N539" s="94">
        <f t="shared" ref="N539" si="611">IF(N$529=$D$528,IF(N538=1,$D538,0),0)</f>
        <v>0</v>
      </c>
      <c r="O539" s="94">
        <f t="shared" ref="O539" si="612">IF(O$529=$D$528,IF(O538=1,$D538,0),0)</f>
        <v>0</v>
      </c>
      <c r="P539" s="94">
        <f t="shared" ref="P539" si="613">IF(P$529=$D$528,IF(P538=1,$D538,0),0)</f>
        <v>0</v>
      </c>
      <c r="Q539" s="94">
        <f t="shared" ref="Q539" si="614">IF(Q$529=$D$528,IF(Q538=1,$D538,0),0)</f>
        <v>0</v>
      </c>
      <c r="R539" s="94">
        <f t="shared" ref="R539" si="615">IF(R$529=$D$528,IF(R538=1,$D538,0),0)</f>
        <v>0</v>
      </c>
      <c r="S539" s="94">
        <f t="shared" ref="S539" si="616">IF(S$529=$D$528,IF(S538=1,$D538,0),0)</f>
        <v>0</v>
      </c>
      <c r="T539" s="94">
        <f t="shared" ref="T539" si="617">IF(T$529=$D$528,IF(T538=1,$D538,0),0)</f>
        <v>0</v>
      </c>
      <c r="U539" s="94">
        <f t="shared" ref="U539" si="618">IF(U$529=$D$528,IF(U538=1,$D538,0),0)</f>
        <v>0</v>
      </c>
      <c r="V539" s="94">
        <f t="shared" ref="V539" si="619">IF(V$529=$D$528,IF(V538=1,$D538,0),0)</f>
        <v>0</v>
      </c>
      <c r="W539" s="95">
        <v>14</v>
      </c>
      <c r="X539" s="93"/>
      <c r="Y539" s="39" t="s">
        <v>363</v>
      </c>
      <c r="Z539" s="96">
        <v>0.5</v>
      </c>
      <c r="AA539" s="17"/>
      <c r="AB539" s="93"/>
      <c r="AC539" s="63" t="str">
        <f>IF(W539&lt;dr,"",W539)</f>
        <v/>
      </c>
      <c r="AD539" s="93">
        <f>MIN(AC539:AC571)</f>
        <v>15</v>
      </c>
      <c r="AE539" s="93">
        <f>IF(AD539=AE537,AD541,AD539)</f>
        <v>15</v>
      </c>
      <c r="AF539" s="93">
        <f t="shared" ref="AF539:AY539" si="620">IF(AE539=AF537,AE541,AE539)</f>
        <v>16</v>
      </c>
      <c r="AG539" s="93">
        <f t="shared" si="620"/>
        <v>20</v>
      </c>
      <c r="AH539" s="93">
        <f t="shared" si="620"/>
        <v>22</v>
      </c>
      <c r="AI539" s="93">
        <f t="shared" si="620"/>
        <v>25</v>
      </c>
      <c r="AJ539" s="93">
        <f t="shared" si="620"/>
        <v>25</v>
      </c>
      <c r="AK539" s="93">
        <f t="shared" si="620"/>
        <v>25</v>
      </c>
      <c r="AL539" s="93">
        <f t="shared" si="620"/>
        <v>25</v>
      </c>
      <c r="AM539" s="93">
        <f t="shared" si="620"/>
        <v>25</v>
      </c>
      <c r="AN539" s="93">
        <f t="shared" si="620"/>
        <v>25</v>
      </c>
      <c r="AO539" s="93">
        <f t="shared" si="620"/>
        <v>25</v>
      </c>
      <c r="AP539" s="93">
        <f t="shared" si="620"/>
        <v>25</v>
      </c>
      <c r="AQ539" s="93">
        <f t="shared" si="620"/>
        <v>25</v>
      </c>
      <c r="AR539" s="93">
        <f t="shared" si="620"/>
        <v>25</v>
      </c>
      <c r="AS539" s="93">
        <f t="shared" si="620"/>
        <v>25</v>
      </c>
      <c r="AT539" s="93">
        <f t="shared" si="620"/>
        <v>25</v>
      </c>
      <c r="AU539" s="93">
        <f t="shared" si="620"/>
        <v>25</v>
      </c>
      <c r="AV539" s="93">
        <f t="shared" si="620"/>
        <v>25</v>
      </c>
      <c r="AW539" s="93">
        <f t="shared" si="620"/>
        <v>25</v>
      </c>
      <c r="AX539" s="93">
        <f t="shared" si="620"/>
        <v>25</v>
      </c>
      <c r="AY539" s="93">
        <f t="shared" si="620"/>
        <v>25</v>
      </c>
      <c r="AZ539" s="99">
        <f>IF(AY547=0,"",AY547)</f>
        <v>40</v>
      </c>
      <c r="BA539" s="93">
        <f t="shared" si="548"/>
        <v>0.04</v>
      </c>
    </row>
    <row r="540" spans="3:53" ht="15.75" x14ac:dyDescent="0.25">
      <c r="C540" s="261"/>
      <c r="D540" s="258">
        <v>15</v>
      </c>
      <c r="E540" s="69">
        <v>0</v>
      </c>
      <c r="F540" s="69">
        <v>0</v>
      </c>
      <c r="G540" s="69">
        <v>0</v>
      </c>
      <c r="H540" s="69">
        <v>0</v>
      </c>
      <c r="I540" s="69">
        <v>0</v>
      </c>
      <c r="J540" s="69">
        <v>0</v>
      </c>
      <c r="K540" s="69">
        <v>1</v>
      </c>
      <c r="L540" s="69">
        <v>0</v>
      </c>
      <c r="M540" s="69">
        <v>0</v>
      </c>
      <c r="N540" s="69">
        <v>1</v>
      </c>
      <c r="O540" s="69">
        <v>0</v>
      </c>
      <c r="P540" s="69">
        <v>0</v>
      </c>
      <c r="Q540" s="69">
        <v>1</v>
      </c>
      <c r="R540" s="69">
        <v>0</v>
      </c>
      <c r="S540" s="69">
        <v>0</v>
      </c>
      <c r="T540" s="69">
        <v>0</v>
      </c>
      <c r="U540" s="69">
        <v>0</v>
      </c>
      <c r="V540" s="69">
        <v>0</v>
      </c>
      <c r="W540" s="17"/>
      <c r="X540" s="93"/>
      <c r="Y540" s="52"/>
      <c r="Z540" s="19"/>
      <c r="AA540" s="17"/>
      <c r="AB540" s="93"/>
      <c r="AC540" s="6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9">
        <f>IF(AY549=0,"",AY549)</f>
        <v>45</v>
      </c>
      <c r="BA540" s="93">
        <f t="shared" si="548"/>
        <v>4.4999999999999998E-2</v>
      </c>
    </row>
    <row r="541" spans="3:53" ht="15.75" x14ac:dyDescent="0.25">
      <c r="C541" s="261"/>
      <c r="D541" s="258"/>
      <c r="E541" s="93">
        <f>IF(E$529=$D$528,IF(E540=1,$D540,0),0)</f>
        <v>0</v>
      </c>
      <c r="F541" s="93">
        <f t="shared" ref="F541" si="621">IF(F$529=$D$528,IF(F540=1,$D540,0),0)</f>
        <v>0</v>
      </c>
      <c r="G541" s="93">
        <f t="shared" ref="G541" si="622">IF(G$529=$D$528,IF(G540=1,$D540,0),0)</f>
        <v>0</v>
      </c>
      <c r="H541" s="93">
        <f t="shared" ref="H541" si="623">IF(H$529=$D$528,IF(H540=1,$D540,0),0)</f>
        <v>0</v>
      </c>
      <c r="I541" s="93">
        <f t="shared" ref="I541" si="624">IF(I$529=$D$528,IF(I540=1,$D540,0),0)</f>
        <v>0</v>
      </c>
      <c r="J541" s="93">
        <f t="shared" ref="J541" si="625">IF(J$529=$D$528,IF(J540=1,$D540,0),0)</f>
        <v>0</v>
      </c>
      <c r="K541" s="93">
        <f t="shared" ref="K541" si="626">IF(K$529=$D$528,IF(K540=1,$D540,0),0)</f>
        <v>0</v>
      </c>
      <c r="L541" s="93">
        <f t="shared" ref="L541" si="627">IF(L$529=$D$528,IF(L540=1,$D540,0),0)</f>
        <v>0</v>
      </c>
      <c r="M541" s="93">
        <f t="shared" ref="M541" si="628">IF(M$529=$D$528,IF(M540=1,$D540,0),0)</f>
        <v>0</v>
      </c>
      <c r="N541" s="93">
        <f t="shared" ref="N541" si="629">IF(N$529=$D$528,IF(N540=1,$D540,0),0)</f>
        <v>0</v>
      </c>
      <c r="O541" s="93">
        <f t="shared" ref="O541" si="630">IF(O$529=$D$528,IF(O540=1,$D540,0),0)</f>
        <v>0</v>
      </c>
      <c r="P541" s="93">
        <f t="shared" ref="P541" si="631">IF(P$529=$D$528,IF(P540=1,$D540,0),0)</f>
        <v>0</v>
      </c>
      <c r="Q541" s="93">
        <f t="shared" ref="Q541" si="632">IF(Q$529=$D$528,IF(Q540=1,$D540,0),0)</f>
        <v>0</v>
      </c>
      <c r="R541" s="93">
        <f t="shared" ref="R541" si="633">IF(R$529=$D$528,IF(R540=1,$D540,0),0)</f>
        <v>0</v>
      </c>
      <c r="S541" s="93">
        <f t="shared" ref="S541" si="634">IF(S$529=$D$528,IF(S540=1,$D540,0),0)</f>
        <v>0</v>
      </c>
      <c r="T541" s="93">
        <f t="shared" ref="T541" si="635">IF(T$529=$D$528,IF(T540=1,$D540,0),0)</f>
        <v>0</v>
      </c>
      <c r="U541" s="93">
        <f t="shared" ref="U541" si="636">IF(U$529=$D$528,IF(U540=1,$D540,0),0)</f>
        <v>0</v>
      </c>
      <c r="V541" s="93">
        <f t="shared" ref="V541" si="637">IF(V$529=$D$528,IF(V540=1,$D540,0),0)</f>
        <v>0</v>
      </c>
      <c r="W541" s="95">
        <v>15</v>
      </c>
      <c r="X541" s="93"/>
      <c r="Y541" s="17"/>
      <c r="Z541" s="17"/>
      <c r="AA541" s="17"/>
      <c r="AB541" s="93"/>
      <c r="AC541" s="63">
        <f>IF(W541&lt;dr,"",W541)</f>
        <v>15</v>
      </c>
      <c r="AD541" s="93">
        <f>MIN(AC541:AC571)</f>
        <v>15</v>
      </c>
      <c r="AE541" s="93">
        <f>IF(AD541=AE539,AD543,AD541)</f>
        <v>16</v>
      </c>
      <c r="AF541" s="93">
        <f t="shared" ref="AF541:AY541" si="638">IF(AE541=AF539,AE543,AE541)</f>
        <v>20</v>
      </c>
      <c r="AG541" s="93">
        <f t="shared" si="638"/>
        <v>22</v>
      </c>
      <c r="AH541" s="93">
        <f t="shared" si="638"/>
        <v>25</v>
      </c>
      <c r="AI541" s="93">
        <f t="shared" si="638"/>
        <v>28</v>
      </c>
      <c r="AJ541" s="93">
        <f t="shared" si="638"/>
        <v>28</v>
      </c>
      <c r="AK541" s="93">
        <f t="shared" si="638"/>
        <v>28</v>
      </c>
      <c r="AL541" s="93">
        <f t="shared" si="638"/>
        <v>28</v>
      </c>
      <c r="AM541" s="93">
        <f t="shared" si="638"/>
        <v>28</v>
      </c>
      <c r="AN541" s="93">
        <f t="shared" si="638"/>
        <v>28</v>
      </c>
      <c r="AO541" s="93">
        <f t="shared" si="638"/>
        <v>28</v>
      </c>
      <c r="AP541" s="93">
        <f t="shared" si="638"/>
        <v>28</v>
      </c>
      <c r="AQ541" s="93">
        <f t="shared" si="638"/>
        <v>28</v>
      </c>
      <c r="AR541" s="93">
        <f t="shared" si="638"/>
        <v>28</v>
      </c>
      <c r="AS541" s="93">
        <f t="shared" si="638"/>
        <v>28</v>
      </c>
      <c r="AT541" s="93">
        <f t="shared" si="638"/>
        <v>28</v>
      </c>
      <c r="AU541" s="93">
        <f t="shared" si="638"/>
        <v>28</v>
      </c>
      <c r="AV541" s="93">
        <f t="shared" si="638"/>
        <v>28</v>
      </c>
      <c r="AW541" s="93">
        <f t="shared" si="638"/>
        <v>28</v>
      </c>
      <c r="AX541" s="93">
        <f t="shared" si="638"/>
        <v>28</v>
      </c>
      <c r="AY541" s="93">
        <f t="shared" si="638"/>
        <v>28</v>
      </c>
      <c r="AZ541" s="99">
        <f>IF(AY551=0,"",AY551)</f>
        <v>50</v>
      </c>
      <c r="BA541" s="93">
        <f t="shared" si="548"/>
        <v>0.05</v>
      </c>
    </row>
    <row r="542" spans="3:53" ht="15.75" x14ac:dyDescent="0.25">
      <c r="C542" s="261"/>
      <c r="D542" s="257">
        <v>16</v>
      </c>
      <c r="E542" s="66">
        <v>0</v>
      </c>
      <c r="F542" s="66">
        <v>0</v>
      </c>
      <c r="G542" s="66">
        <v>1</v>
      </c>
      <c r="H542" s="66">
        <v>1</v>
      </c>
      <c r="I542" s="66">
        <v>0</v>
      </c>
      <c r="J542" s="66">
        <v>1</v>
      </c>
      <c r="K542" s="66">
        <v>1</v>
      </c>
      <c r="L542" s="66">
        <v>0</v>
      </c>
      <c r="M542" s="66">
        <v>1</v>
      </c>
      <c r="N542" s="66">
        <v>1</v>
      </c>
      <c r="O542" s="66">
        <v>0</v>
      </c>
      <c r="P542" s="66">
        <v>1</v>
      </c>
      <c r="Q542" s="66">
        <v>0</v>
      </c>
      <c r="R542" s="66">
        <v>0</v>
      </c>
      <c r="S542" s="66">
        <v>0</v>
      </c>
      <c r="T542" s="66">
        <v>1</v>
      </c>
      <c r="U542" s="66">
        <v>0</v>
      </c>
      <c r="V542" s="66">
        <v>0</v>
      </c>
      <c r="W542" s="17"/>
      <c r="X542" s="93"/>
      <c r="Y542" s="255" t="s">
        <v>364</v>
      </c>
      <c r="Z542" s="255"/>
      <c r="AA542" s="17"/>
      <c r="AB542" s="93"/>
      <c r="AC542" s="6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9" t="str">
        <f>IF(AY553=0,"",AY553)</f>
        <v/>
      </c>
      <c r="BA542" s="93">
        <f t="shared" si="548"/>
        <v>0</v>
      </c>
    </row>
    <row r="543" spans="3:53" ht="15.75" x14ac:dyDescent="0.25">
      <c r="C543" s="261"/>
      <c r="D543" s="257"/>
      <c r="E543" s="94">
        <f>IF(E$529=$D$528,IF(E542=1,$D542,0),0)</f>
        <v>0</v>
      </c>
      <c r="F543" s="94">
        <f t="shared" ref="F543" si="639">IF(F$529=$D$528,IF(F542=1,$D542,0),0)</f>
        <v>0</v>
      </c>
      <c r="G543" s="94">
        <f t="shared" ref="G543" si="640">IF(G$529=$D$528,IF(G542=1,$D542,0),0)</f>
        <v>0</v>
      </c>
      <c r="H543" s="94">
        <f t="shared" ref="H543" si="641">IF(H$529=$D$528,IF(H542=1,$D542,0),0)</f>
        <v>0</v>
      </c>
      <c r="I543" s="94">
        <f t="shared" ref="I543" si="642">IF(I$529=$D$528,IF(I542=1,$D542,0),0)</f>
        <v>0</v>
      </c>
      <c r="J543" s="94">
        <f t="shared" ref="J543" si="643">IF(J$529=$D$528,IF(J542=1,$D542,0),0)</f>
        <v>0</v>
      </c>
      <c r="K543" s="94">
        <f t="shared" ref="K543" si="644">IF(K$529=$D$528,IF(K542=1,$D542,0),0)</f>
        <v>0</v>
      </c>
      <c r="L543" s="94">
        <f t="shared" ref="L543" si="645">IF(L$529=$D$528,IF(L542=1,$D542,0),0)</f>
        <v>0</v>
      </c>
      <c r="M543" s="94">
        <f t="shared" ref="M543" si="646">IF(M$529=$D$528,IF(M542=1,$D542,0),0)</f>
        <v>16</v>
      </c>
      <c r="N543" s="94">
        <f t="shared" ref="N543" si="647">IF(N$529=$D$528,IF(N542=1,$D542,0),0)</f>
        <v>0</v>
      </c>
      <c r="O543" s="94">
        <f t="shared" ref="O543" si="648">IF(O$529=$D$528,IF(O542=1,$D542,0),0)</f>
        <v>0</v>
      </c>
      <c r="P543" s="94">
        <f t="shared" ref="P543" si="649">IF(P$529=$D$528,IF(P542=1,$D542,0),0)</f>
        <v>0</v>
      </c>
      <c r="Q543" s="94">
        <f t="shared" ref="Q543" si="650">IF(Q$529=$D$528,IF(Q542=1,$D542,0),0)</f>
        <v>0</v>
      </c>
      <c r="R543" s="94">
        <f t="shared" ref="R543" si="651">IF(R$529=$D$528,IF(R542=1,$D542,0),0)</f>
        <v>0</v>
      </c>
      <c r="S543" s="94">
        <f t="shared" ref="S543" si="652">IF(S$529=$D$528,IF(S542=1,$D542,0),0)</f>
        <v>0</v>
      </c>
      <c r="T543" s="94">
        <f t="shared" ref="T543" si="653">IF(T$529=$D$528,IF(T542=1,$D542,0),0)</f>
        <v>0</v>
      </c>
      <c r="U543" s="94">
        <f t="shared" ref="U543" si="654">IF(U$529=$D$528,IF(U542=1,$D542,0),0)</f>
        <v>0</v>
      </c>
      <c r="V543" s="94">
        <f t="shared" ref="V543" si="655">IF(V$529=$D$528,IF(V542=1,$D542,0),0)</f>
        <v>0</v>
      </c>
      <c r="W543" s="95">
        <v>16</v>
      </c>
      <c r="X543" s="93"/>
      <c r="Y543" s="38" t="s">
        <v>365</v>
      </c>
      <c r="Z543" s="96">
        <f>2.1*10^5</f>
        <v>210000</v>
      </c>
      <c r="AA543" s="17"/>
      <c r="AB543" s="93"/>
      <c r="AC543" s="63">
        <f>IF(W543&lt;dr,"",W543)</f>
        <v>16</v>
      </c>
      <c r="AD543" s="93">
        <f>MIN(AC543:AC571)</f>
        <v>16</v>
      </c>
      <c r="AE543" s="93">
        <f>IF(AD543=AE541,AD545,AD543)</f>
        <v>20</v>
      </c>
      <c r="AF543" s="93">
        <f t="shared" ref="AF543:AY543" si="656">IF(AE543=AF541,AE545,AE543)</f>
        <v>22</v>
      </c>
      <c r="AG543" s="93">
        <f t="shared" si="656"/>
        <v>25</v>
      </c>
      <c r="AH543" s="93">
        <f t="shared" si="656"/>
        <v>28</v>
      </c>
      <c r="AI543" s="93">
        <f t="shared" si="656"/>
        <v>32</v>
      </c>
      <c r="AJ543" s="93">
        <f t="shared" si="656"/>
        <v>32</v>
      </c>
      <c r="AK543" s="93">
        <f t="shared" si="656"/>
        <v>32</v>
      </c>
      <c r="AL543" s="93">
        <f t="shared" si="656"/>
        <v>32</v>
      </c>
      <c r="AM543" s="93">
        <f t="shared" si="656"/>
        <v>32</v>
      </c>
      <c r="AN543" s="93">
        <f t="shared" si="656"/>
        <v>32</v>
      </c>
      <c r="AO543" s="93">
        <f t="shared" si="656"/>
        <v>32</v>
      </c>
      <c r="AP543" s="93">
        <f t="shared" si="656"/>
        <v>32</v>
      </c>
      <c r="AQ543" s="93">
        <f t="shared" si="656"/>
        <v>32</v>
      </c>
      <c r="AR543" s="93">
        <f t="shared" si="656"/>
        <v>32</v>
      </c>
      <c r="AS543" s="93">
        <f t="shared" si="656"/>
        <v>32</v>
      </c>
      <c r="AT543" s="93">
        <f t="shared" si="656"/>
        <v>32</v>
      </c>
      <c r="AU543" s="93">
        <f t="shared" si="656"/>
        <v>32</v>
      </c>
      <c r="AV543" s="93">
        <f t="shared" si="656"/>
        <v>32</v>
      </c>
      <c r="AW543" s="93">
        <f t="shared" si="656"/>
        <v>32</v>
      </c>
      <c r="AX543" s="93">
        <f t="shared" si="656"/>
        <v>32</v>
      </c>
      <c r="AY543" s="93">
        <f t="shared" si="656"/>
        <v>32</v>
      </c>
      <c r="AZ543" s="99" t="str">
        <f>IF(AY555=0,"",AY555)</f>
        <v/>
      </c>
      <c r="BA543" s="93">
        <f t="shared" si="548"/>
        <v>0</v>
      </c>
    </row>
    <row r="544" spans="3:53" ht="15.75" x14ac:dyDescent="0.25">
      <c r="C544" s="261"/>
      <c r="D544" s="258">
        <v>20</v>
      </c>
      <c r="E544" s="69">
        <v>0</v>
      </c>
      <c r="F544" s="69">
        <v>0</v>
      </c>
      <c r="G544" s="69">
        <v>1</v>
      </c>
      <c r="H544" s="69">
        <v>1</v>
      </c>
      <c r="I544" s="69">
        <v>0</v>
      </c>
      <c r="J544" s="69">
        <v>1</v>
      </c>
      <c r="K544" s="69">
        <v>1</v>
      </c>
      <c r="L544" s="69">
        <v>1</v>
      </c>
      <c r="M544" s="69">
        <v>1</v>
      </c>
      <c r="N544" s="69">
        <v>1</v>
      </c>
      <c r="O544" s="69">
        <v>0</v>
      </c>
      <c r="P544" s="69">
        <v>1</v>
      </c>
      <c r="Q544" s="69">
        <v>1</v>
      </c>
      <c r="R544" s="69">
        <v>0</v>
      </c>
      <c r="S544" s="69">
        <v>0</v>
      </c>
      <c r="T544" s="69">
        <v>0</v>
      </c>
      <c r="U544" s="69">
        <v>1</v>
      </c>
      <c r="V544" s="69">
        <v>0</v>
      </c>
      <c r="W544" s="17"/>
      <c r="X544" s="93"/>
      <c r="Y544" s="98"/>
      <c r="Z544" s="19"/>
      <c r="AA544" s="17"/>
      <c r="AB544" s="93"/>
      <c r="AC544" s="6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9" t="str">
        <f>IF(AY557=0,"",AY557)</f>
        <v/>
      </c>
      <c r="BA544" s="93">
        <f t="shared" si="548"/>
        <v>0</v>
      </c>
    </row>
    <row r="545" spans="3:53" ht="15.75" x14ac:dyDescent="0.25">
      <c r="C545" s="261"/>
      <c r="D545" s="258"/>
      <c r="E545" s="93">
        <f>IF(E$529=$D$528,IF(E544=1,$D544,0),0)</f>
        <v>0</v>
      </c>
      <c r="F545" s="93">
        <f t="shared" ref="F545" si="657">IF(F$529=$D$528,IF(F544=1,$D544,0),0)</f>
        <v>0</v>
      </c>
      <c r="G545" s="93">
        <f t="shared" ref="G545" si="658">IF(G$529=$D$528,IF(G544=1,$D544,0),0)</f>
        <v>0</v>
      </c>
      <c r="H545" s="93">
        <f t="shared" ref="H545" si="659">IF(H$529=$D$528,IF(H544=1,$D544,0),0)</f>
        <v>0</v>
      </c>
      <c r="I545" s="93">
        <f t="shared" ref="I545" si="660">IF(I$529=$D$528,IF(I544=1,$D544,0),0)</f>
        <v>0</v>
      </c>
      <c r="J545" s="93">
        <f t="shared" ref="J545" si="661">IF(J$529=$D$528,IF(J544=1,$D544,0),0)</f>
        <v>0</v>
      </c>
      <c r="K545" s="93">
        <f t="shared" ref="K545" si="662">IF(K$529=$D$528,IF(K544=1,$D544,0),0)</f>
        <v>0</v>
      </c>
      <c r="L545" s="93">
        <f t="shared" ref="L545" si="663">IF(L$529=$D$528,IF(L544=1,$D544,0),0)</f>
        <v>0</v>
      </c>
      <c r="M545" s="93">
        <f t="shared" ref="M545" si="664">IF(M$529=$D$528,IF(M544=1,$D544,0),0)</f>
        <v>20</v>
      </c>
      <c r="N545" s="93">
        <f t="shared" ref="N545" si="665">IF(N$529=$D$528,IF(N544=1,$D544,0),0)</f>
        <v>0</v>
      </c>
      <c r="O545" s="93">
        <f t="shared" ref="O545" si="666">IF(O$529=$D$528,IF(O544=1,$D544,0),0)</f>
        <v>0</v>
      </c>
      <c r="P545" s="93">
        <f t="shared" ref="P545" si="667">IF(P$529=$D$528,IF(P544=1,$D544,0),0)</f>
        <v>0</v>
      </c>
      <c r="Q545" s="93">
        <f t="shared" ref="Q545" si="668">IF(Q$529=$D$528,IF(Q544=1,$D544,0),0)</f>
        <v>0</v>
      </c>
      <c r="R545" s="93">
        <f t="shared" ref="R545" si="669">IF(R$529=$D$528,IF(R544=1,$D544,0),0)</f>
        <v>0</v>
      </c>
      <c r="S545" s="93">
        <f t="shared" ref="S545" si="670">IF(S$529=$D$528,IF(S544=1,$D544,0),0)</f>
        <v>0</v>
      </c>
      <c r="T545" s="93">
        <f t="shared" ref="T545" si="671">IF(T$529=$D$528,IF(T544=1,$D544,0),0)</f>
        <v>0</v>
      </c>
      <c r="U545" s="93">
        <f t="shared" ref="U545" si="672">IF(U$529=$D$528,IF(U544=1,$D544,0),0)</f>
        <v>0</v>
      </c>
      <c r="V545" s="93">
        <f t="shared" ref="V545" si="673">IF(V$529=$D$528,IF(V544=1,$D544,0),0)</f>
        <v>0</v>
      </c>
      <c r="W545" s="95">
        <v>20</v>
      </c>
      <c r="X545" s="93"/>
      <c r="Y545" s="17"/>
      <c r="Z545" s="17"/>
      <c r="AA545" s="17"/>
      <c r="AB545" s="93"/>
      <c r="AC545" s="63">
        <f>IF(W545&lt;dr,"",W545)</f>
        <v>20</v>
      </c>
      <c r="AD545" s="93">
        <f>MIN(AC545:AC571)</f>
        <v>20</v>
      </c>
      <c r="AE545" s="93">
        <f>IF(AD545=AE543,AD547,AD545)</f>
        <v>22</v>
      </c>
      <c r="AF545" s="93">
        <f t="shared" ref="AF545:AY545" si="674">IF(AE545=AF543,AE547,AE545)</f>
        <v>25</v>
      </c>
      <c r="AG545" s="93">
        <f t="shared" si="674"/>
        <v>28</v>
      </c>
      <c r="AH545" s="93">
        <f t="shared" si="674"/>
        <v>32</v>
      </c>
      <c r="AI545" s="93">
        <f t="shared" si="674"/>
        <v>36</v>
      </c>
      <c r="AJ545" s="93">
        <f t="shared" si="674"/>
        <v>36</v>
      </c>
      <c r="AK545" s="93">
        <f t="shared" si="674"/>
        <v>36</v>
      </c>
      <c r="AL545" s="93">
        <f t="shared" si="674"/>
        <v>36</v>
      </c>
      <c r="AM545" s="93">
        <f t="shared" si="674"/>
        <v>36</v>
      </c>
      <c r="AN545" s="93">
        <f t="shared" si="674"/>
        <v>36</v>
      </c>
      <c r="AO545" s="93">
        <f t="shared" si="674"/>
        <v>36</v>
      </c>
      <c r="AP545" s="93">
        <f t="shared" si="674"/>
        <v>36</v>
      </c>
      <c r="AQ545" s="93">
        <f t="shared" si="674"/>
        <v>36</v>
      </c>
      <c r="AR545" s="93">
        <f t="shared" si="674"/>
        <v>36</v>
      </c>
      <c r="AS545" s="93">
        <f t="shared" si="674"/>
        <v>36</v>
      </c>
      <c r="AT545" s="93">
        <f t="shared" si="674"/>
        <v>36</v>
      </c>
      <c r="AU545" s="93">
        <f t="shared" si="674"/>
        <v>36</v>
      </c>
      <c r="AV545" s="93">
        <f t="shared" si="674"/>
        <v>36</v>
      </c>
      <c r="AW545" s="93">
        <f t="shared" si="674"/>
        <v>36</v>
      </c>
      <c r="AX545" s="93">
        <f t="shared" si="674"/>
        <v>36</v>
      </c>
      <c r="AY545" s="93">
        <f t="shared" si="674"/>
        <v>36</v>
      </c>
      <c r="AZ545" s="99" t="str">
        <f>IF(AY559=0,"",AY559)</f>
        <v/>
      </c>
      <c r="BA545" s="93">
        <f t="shared" si="548"/>
        <v>0</v>
      </c>
    </row>
    <row r="546" spans="3:53" ht="15.75" x14ac:dyDescent="0.25">
      <c r="C546" s="261"/>
      <c r="D546" s="257">
        <v>22</v>
      </c>
      <c r="E546" s="66">
        <v>0</v>
      </c>
      <c r="F546" s="66">
        <v>0</v>
      </c>
      <c r="G546" s="66">
        <v>0</v>
      </c>
      <c r="H546" s="66">
        <v>0</v>
      </c>
      <c r="I546" s="66">
        <v>0</v>
      </c>
      <c r="J546" s="66">
        <v>0</v>
      </c>
      <c r="K546" s="66">
        <v>1</v>
      </c>
      <c r="L546" s="66">
        <v>0</v>
      </c>
      <c r="M546" s="66">
        <v>0</v>
      </c>
      <c r="N546" s="66">
        <v>0</v>
      </c>
      <c r="O546" s="66">
        <v>0</v>
      </c>
      <c r="P546" s="66">
        <v>0</v>
      </c>
      <c r="Q546" s="66">
        <v>0</v>
      </c>
      <c r="R546" s="66">
        <v>0</v>
      </c>
      <c r="S546" s="66">
        <v>0</v>
      </c>
      <c r="T546" s="66">
        <v>0</v>
      </c>
      <c r="U546" s="66">
        <v>0</v>
      </c>
      <c r="V546" s="66">
        <v>0</v>
      </c>
      <c r="W546" s="17"/>
      <c r="X546" s="93"/>
      <c r="Y546" s="255" t="s">
        <v>366</v>
      </c>
      <c r="Z546" s="255"/>
      <c r="AA546" s="17"/>
      <c r="AB546" s="93"/>
      <c r="AC546" s="6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9" t="str">
        <f>IF(AY561=0,"",AY561)</f>
        <v/>
      </c>
      <c r="BA546" s="93">
        <f t="shared" si="548"/>
        <v>0</v>
      </c>
    </row>
    <row r="547" spans="3:53" ht="18" x14ac:dyDescent="0.35">
      <c r="C547" s="261"/>
      <c r="D547" s="257"/>
      <c r="E547" s="94">
        <f>IF(E$529=$D$528,IF(E546=1,$D546,0),0)</f>
        <v>0</v>
      </c>
      <c r="F547" s="94">
        <f t="shared" ref="F547" si="675">IF(F$529=$D$528,IF(F546=1,$D546,0),0)</f>
        <v>0</v>
      </c>
      <c r="G547" s="94">
        <f t="shared" ref="G547" si="676">IF(G$529=$D$528,IF(G546=1,$D546,0),0)</f>
        <v>0</v>
      </c>
      <c r="H547" s="94">
        <f t="shared" ref="H547" si="677">IF(H$529=$D$528,IF(H546=1,$D546,0),0)</f>
        <v>0</v>
      </c>
      <c r="I547" s="94">
        <f t="shared" ref="I547" si="678">IF(I$529=$D$528,IF(I546=1,$D546,0),0)</f>
        <v>0</v>
      </c>
      <c r="J547" s="94">
        <f t="shared" ref="J547" si="679">IF(J$529=$D$528,IF(J546=1,$D546,0),0)</f>
        <v>0</v>
      </c>
      <c r="K547" s="94">
        <f t="shared" ref="K547" si="680">IF(K$529=$D$528,IF(K546=1,$D546,0),0)</f>
        <v>0</v>
      </c>
      <c r="L547" s="94">
        <f t="shared" ref="L547" si="681">IF(L$529=$D$528,IF(L546=1,$D546,0),0)</f>
        <v>0</v>
      </c>
      <c r="M547" s="94">
        <f t="shared" ref="M547" si="682">IF(M$529=$D$528,IF(M546=1,$D546,0),0)</f>
        <v>0</v>
      </c>
      <c r="N547" s="94">
        <f t="shared" ref="N547" si="683">IF(N$529=$D$528,IF(N546=1,$D546,0),0)</f>
        <v>0</v>
      </c>
      <c r="O547" s="94">
        <f t="shared" ref="O547" si="684">IF(O$529=$D$528,IF(O546=1,$D546,0),0)</f>
        <v>0</v>
      </c>
      <c r="P547" s="94">
        <f t="shared" ref="P547" si="685">IF(P$529=$D$528,IF(P546=1,$D546,0),0)</f>
        <v>0</v>
      </c>
      <c r="Q547" s="94">
        <f t="shared" ref="Q547" si="686">IF(Q$529=$D$528,IF(Q546=1,$D546,0),0)</f>
        <v>0</v>
      </c>
      <c r="R547" s="94">
        <f t="shared" ref="R547" si="687">IF(R$529=$D$528,IF(R546=1,$D546,0),0)</f>
        <v>0</v>
      </c>
      <c r="S547" s="94">
        <f t="shared" ref="S547" si="688">IF(S$529=$D$528,IF(S546=1,$D546,0),0)</f>
        <v>0</v>
      </c>
      <c r="T547" s="94">
        <f t="shared" ref="T547" si="689">IF(T$529=$D$528,IF(T546=1,$D546,0),0)</f>
        <v>0</v>
      </c>
      <c r="U547" s="94">
        <f t="shared" ref="U547" si="690">IF(U$529=$D$528,IF(U546=1,$D546,0),0)</f>
        <v>0</v>
      </c>
      <c r="V547" s="94">
        <f t="shared" ref="V547" si="691">IF(V$529=$D$528,IF(V546=1,$D546,0),0)</f>
        <v>0</v>
      </c>
      <c r="W547" s="95">
        <v>22</v>
      </c>
      <c r="X547" s="93"/>
      <c r="Y547" s="38" t="s">
        <v>367</v>
      </c>
      <c r="Z547" s="96">
        <v>880</v>
      </c>
      <c r="AA547" s="17"/>
      <c r="AB547" s="93"/>
      <c r="AC547" s="63">
        <f>IF(W547&lt;dr,"",W547)</f>
        <v>22</v>
      </c>
      <c r="AD547" s="93">
        <f>MIN(AC547:AC571)</f>
        <v>22</v>
      </c>
      <c r="AE547" s="93">
        <f>IF(AD547=AE545,AD549,AD547)</f>
        <v>25</v>
      </c>
      <c r="AF547" s="93">
        <f t="shared" ref="AF547:AY547" si="692">IF(AE547=AF545,AE549,AE547)</f>
        <v>28</v>
      </c>
      <c r="AG547" s="93">
        <f t="shared" si="692"/>
        <v>32</v>
      </c>
      <c r="AH547" s="93">
        <f t="shared" si="692"/>
        <v>36</v>
      </c>
      <c r="AI547" s="93">
        <f t="shared" si="692"/>
        <v>40</v>
      </c>
      <c r="AJ547" s="93">
        <f t="shared" si="692"/>
        <v>40</v>
      </c>
      <c r="AK547" s="93">
        <f t="shared" si="692"/>
        <v>40</v>
      </c>
      <c r="AL547" s="93">
        <f t="shared" si="692"/>
        <v>40</v>
      </c>
      <c r="AM547" s="93">
        <f t="shared" si="692"/>
        <v>40</v>
      </c>
      <c r="AN547" s="93">
        <f t="shared" si="692"/>
        <v>40</v>
      </c>
      <c r="AO547" s="93">
        <f t="shared" si="692"/>
        <v>40</v>
      </c>
      <c r="AP547" s="93">
        <f t="shared" si="692"/>
        <v>40</v>
      </c>
      <c r="AQ547" s="93">
        <f t="shared" si="692"/>
        <v>40</v>
      </c>
      <c r="AR547" s="93">
        <f t="shared" si="692"/>
        <v>40</v>
      </c>
      <c r="AS547" s="93">
        <f t="shared" si="692"/>
        <v>40</v>
      </c>
      <c r="AT547" s="93">
        <f t="shared" si="692"/>
        <v>40</v>
      </c>
      <c r="AU547" s="93">
        <f t="shared" si="692"/>
        <v>40</v>
      </c>
      <c r="AV547" s="93">
        <f t="shared" si="692"/>
        <v>40</v>
      </c>
      <c r="AW547" s="93">
        <f t="shared" si="692"/>
        <v>40</v>
      </c>
      <c r="AX547" s="93">
        <f t="shared" si="692"/>
        <v>40</v>
      </c>
      <c r="AY547" s="93">
        <f t="shared" si="692"/>
        <v>40</v>
      </c>
      <c r="AZ547" s="99" t="str">
        <f>IF(AY563=0,"",AY563)</f>
        <v/>
      </c>
      <c r="BA547" s="93">
        <f t="shared" si="548"/>
        <v>0</v>
      </c>
    </row>
    <row r="548" spans="3:53" ht="15.75" x14ac:dyDescent="0.25">
      <c r="C548" s="261"/>
      <c r="D548" s="258">
        <v>25</v>
      </c>
      <c r="E548" s="69">
        <v>0</v>
      </c>
      <c r="F548" s="69">
        <v>0</v>
      </c>
      <c r="G548" s="69">
        <v>0</v>
      </c>
      <c r="H548" s="69">
        <v>1</v>
      </c>
      <c r="I548" s="69">
        <v>0</v>
      </c>
      <c r="J548" s="69">
        <v>1</v>
      </c>
      <c r="K548" s="69">
        <v>1</v>
      </c>
      <c r="L548" s="69">
        <v>1</v>
      </c>
      <c r="M548" s="69">
        <v>1</v>
      </c>
      <c r="N548" s="69">
        <v>1</v>
      </c>
      <c r="O548" s="69">
        <v>0</v>
      </c>
      <c r="P548" s="69">
        <v>1</v>
      </c>
      <c r="Q548" s="69">
        <v>1</v>
      </c>
      <c r="R548" s="69">
        <v>0</v>
      </c>
      <c r="S548" s="69">
        <v>1</v>
      </c>
      <c r="T548" s="69">
        <v>0</v>
      </c>
      <c r="U548" s="69">
        <v>0</v>
      </c>
      <c r="V548" s="69">
        <v>1</v>
      </c>
      <c r="W548" s="17"/>
      <c r="X548" s="93"/>
      <c r="Y548" s="98"/>
      <c r="Z548" s="19"/>
      <c r="AA548" s="17"/>
      <c r="AB548" s="93"/>
      <c r="AC548" s="6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9" t="str">
        <f>IF(AY565=0,"",AY565)</f>
        <v/>
      </c>
      <c r="BA548" s="93">
        <f t="shared" si="548"/>
        <v>0</v>
      </c>
    </row>
    <row r="549" spans="3:53" ht="15.75" x14ac:dyDescent="0.25">
      <c r="C549" s="261"/>
      <c r="D549" s="258"/>
      <c r="E549" s="93">
        <f>IF(E$529=$D$528,IF(E548=1,$D548,0),0)</f>
        <v>0</v>
      </c>
      <c r="F549" s="93">
        <f t="shared" ref="F549" si="693">IF(F$529=$D$528,IF(F548=1,$D548,0),0)</f>
        <v>0</v>
      </c>
      <c r="G549" s="93">
        <f t="shared" ref="G549" si="694">IF(G$529=$D$528,IF(G548=1,$D548,0),0)</f>
        <v>0</v>
      </c>
      <c r="H549" s="93">
        <f t="shared" ref="H549" si="695">IF(H$529=$D$528,IF(H548=1,$D548,0),0)</f>
        <v>0</v>
      </c>
      <c r="I549" s="93">
        <f t="shared" ref="I549" si="696">IF(I$529=$D$528,IF(I548=1,$D548,0),0)</f>
        <v>0</v>
      </c>
      <c r="J549" s="93">
        <f t="shared" ref="J549" si="697">IF(J$529=$D$528,IF(J548=1,$D548,0),0)</f>
        <v>0</v>
      </c>
      <c r="K549" s="93">
        <f t="shared" ref="K549" si="698">IF(K$529=$D$528,IF(K548=1,$D548,0),0)</f>
        <v>0</v>
      </c>
      <c r="L549" s="93">
        <f t="shared" ref="L549" si="699">IF(L$529=$D$528,IF(L548=1,$D548,0),0)</f>
        <v>0</v>
      </c>
      <c r="M549" s="93">
        <f t="shared" ref="M549" si="700">IF(M$529=$D$528,IF(M548=1,$D548,0),0)</f>
        <v>25</v>
      </c>
      <c r="N549" s="93">
        <f t="shared" ref="N549" si="701">IF(N$529=$D$528,IF(N548=1,$D548,0),0)</f>
        <v>0</v>
      </c>
      <c r="O549" s="93">
        <f t="shared" ref="O549" si="702">IF(O$529=$D$528,IF(O548=1,$D548,0),0)</f>
        <v>0</v>
      </c>
      <c r="P549" s="93">
        <f t="shared" ref="P549" si="703">IF(P$529=$D$528,IF(P548=1,$D548,0),0)</f>
        <v>0</v>
      </c>
      <c r="Q549" s="93">
        <f t="shared" ref="Q549" si="704">IF(Q$529=$D$528,IF(Q548=1,$D548,0),0)</f>
        <v>0</v>
      </c>
      <c r="R549" s="93">
        <f t="shared" ref="R549" si="705">IF(R$529=$D$528,IF(R548=1,$D548,0),0)</f>
        <v>0</v>
      </c>
      <c r="S549" s="93">
        <f t="shared" ref="S549" si="706">IF(S$529=$D$528,IF(S548=1,$D548,0),0)</f>
        <v>0</v>
      </c>
      <c r="T549" s="93">
        <f t="shared" ref="T549" si="707">IF(T$529=$D$528,IF(T548=1,$D548,0),0)</f>
        <v>0</v>
      </c>
      <c r="U549" s="93">
        <f t="shared" ref="U549" si="708">IF(U$529=$D$528,IF(U548=1,$D548,0),0)</f>
        <v>0</v>
      </c>
      <c r="V549" s="93">
        <f t="shared" ref="V549" si="709">IF(V$529=$D$528,IF(V548=1,$D548,0),0)</f>
        <v>0</v>
      </c>
      <c r="W549" s="95">
        <v>25</v>
      </c>
      <c r="X549" s="93"/>
      <c r="Y549" s="17"/>
      <c r="Z549" s="17"/>
      <c r="AA549" s="17"/>
      <c r="AB549" s="93"/>
      <c r="AC549" s="63">
        <f>IF(W549&lt;dr,"",W549)</f>
        <v>25</v>
      </c>
      <c r="AD549" s="93">
        <f>MIN(AC549:AC571)</f>
        <v>25</v>
      </c>
      <c r="AE549" s="93">
        <f>IF(AD549=AE547,AD551,AD549)</f>
        <v>28</v>
      </c>
      <c r="AF549" s="93">
        <f t="shared" ref="AF549:AY549" si="710">IF(AE549=AF547,AE551,AE549)</f>
        <v>32</v>
      </c>
      <c r="AG549" s="93">
        <f t="shared" si="710"/>
        <v>36</v>
      </c>
      <c r="AH549" s="93">
        <f t="shared" si="710"/>
        <v>40</v>
      </c>
      <c r="AI549" s="93">
        <f t="shared" si="710"/>
        <v>45</v>
      </c>
      <c r="AJ549" s="93">
        <f t="shared" si="710"/>
        <v>45</v>
      </c>
      <c r="AK549" s="93">
        <f t="shared" si="710"/>
        <v>45</v>
      </c>
      <c r="AL549" s="93">
        <f t="shared" si="710"/>
        <v>45</v>
      </c>
      <c r="AM549" s="93">
        <f t="shared" si="710"/>
        <v>45</v>
      </c>
      <c r="AN549" s="93">
        <f t="shared" si="710"/>
        <v>45</v>
      </c>
      <c r="AO549" s="93">
        <f t="shared" si="710"/>
        <v>45</v>
      </c>
      <c r="AP549" s="93">
        <f t="shared" si="710"/>
        <v>45</v>
      </c>
      <c r="AQ549" s="93">
        <f t="shared" si="710"/>
        <v>45</v>
      </c>
      <c r="AR549" s="93">
        <f t="shared" si="710"/>
        <v>45</v>
      </c>
      <c r="AS549" s="93">
        <f t="shared" si="710"/>
        <v>45</v>
      </c>
      <c r="AT549" s="93">
        <f t="shared" si="710"/>
        <v>45</v>
      </c>
      <c r="AU549" s="93">
        <f t="shared" si="710"/>
        <v>45</v>
      </c>
      <c r="AV549" s="93">
        <f t="shared" si="710"/>
        <v>45</v>
      </c>
      <c r="AW549" s="93">
        <f t="shared" si="710"/>
        <v>45</v>
      </c>
      <c r="AX549" s="93">
        <f t="shared" si="710"/>
        <v>45</v>
      </c>
      <c r="AY549" s="93">
        <f t="shared" si="710"/>
        <v>45</v>
      </c>
      <c r="AZ549" s="99" t="str">
        <f>IF(AY567=0,"",AY567)</f>
        <v/>
      </c>
      <c r="BA549" s="93">
        <f t="shared" si="548"/>
        <v>0</v>
      </c>
    </row>
    <row r="550" spans="3:53" ht="15.75" x14ac:dyDescent="0.25">
      <c r="C550" s="261"/>
      <c r="D550" s="257">
        <v>28</v>
      </c>
      <c r="E550" s="66">
        <v>0</v>
      </c>
      <c r="F550" s="66">
        <v>0</v>
      </c>
      <c r="G550" s="66">
        <v>0</v>
      </c>
      <c r="H550" s="66">
        <v>0</v>
      </c>
      <c r="I550" s="66">
        <v>0</v>
      </c>
      <c r="J550" s="66">
        <v>0</v>
      </c>
      <c r="K550" s="66">
        <v>1</v>
      </c>
      <c r="L550" s="66">
        <v>1</v>
      </c>
      <c r="M550" s="66">
        <v>0</v>
      </c>
      <c r="N550" s="66">
        <v>1</v>
      </c>
      <c r="O550" s="66">
        <v>0</v>
      </c>
      <c r="P550" s="66">
        <v>0</v>
      </c>
      <c r="Q550" s="66">
        <v>0</v>
      </c>
      <c r="R550" s="66">
        <v>0</v>
      </c>
      <c r="S550" s="66">
        <v>0</v>
      </c>
      <c r="T550" s="66">
        <v>1</v>
      </c>
      <c r="U550" s="66">
        <v>0</v>
      </c>
      <c r="V550" s="66">
        <v>0</v>
      </c>
      <c r="W550" s="17"/>
      <c r="X550" s="93"/>
      <c r="Y550" s="255" t="s">
        <v>368</v>
      </c>
      <c r="Z550" s="255"/>
      <c r="AA550" s="17"/>
      <c r="AB550" s="93"/>
      <c r="AC550" s="6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9" t="str">
        <f>IF(AY569=0,"",AY569)</f>
        <v/>
      </c>
      <c r="BA550" s="93">
        <f t="shared" si="548"/>
        <v>0</v>
      </c>
    </row>
    <row r="551" spans="3:53" ht="18" x14ac:dyDescent="0.35">
      <c r="C551" s="261"/>
      <c r="D551" s="257"/>
      <c r="E551" s="94">
        <f>IF(E$529=$D$528,IF(E550=1,$D550,0),0)</f>
        <v>0</v>
      </c>
      <c r="F551" s="94">
        <f t="shared" ref="F551" si="711">IF(F$529=$D$528,IF(F550=1,$D550,0),0)</f>
        <v>0</v>
      </c>
      <c r="G551" s="94">
        <f t="shared" ref="G551" si="712">IF(G$529=$D$528,IF(G550=1,$D550,0),0)</f>
        <v>0</v>
      </c>
      <c r="H551" s="94">
        <f t="shared" ref="H551" si="713">IF(H$529=$D$528,IF(H550=1,$D550,0),0)</f>
        <v>0</v>
      </c>
      <c r="I551" s="94">
        <f t="shared" ref="I551" si="714">IF(I$529=$D$528,IF(I550=1,$D550,0),0)</f>
        <v>0</v>
      </c>
      <c r="J551" s="94">
        <f t="shared" ref="J551" si="715">IF(J$529=$D$528,IF(J550=1,$D550,0),0)</f>
        <v>0</v>
      </c>
      <c r="K551" s="94">
        <f t="shared" ref="K551" si="716">IF(K$529=$D$528,IF(K550=1,$D550,0),0)</f>
        <v>0</v>
      </c>
      <c r="L551" s="94">
        <f t="shared" ref="L551" si="717">IF(L$529=$D$528,IF(L550=1,$D550,0),0)</f>
        <v>0</v>
      </c>
      <c r="M551" s="94">
        <f t="shared" ref="M551" si="718">IF(M$529=$D$528,IF(M550=1,$D550,0),0)</f>
        <v>0</v>
      </c>
      <c r="N551" s="94">
        <f t="shared" ref="N551" si="719">IF(N$529=$D$528,IF(N550=1,$D550,0),0)</f>
        <v>0</v>
      </c>
      <c r="O551" s="94">
        <f t="shared" ref="O551" si="720">IF(O$529=$D$528,IF(O550=1,$D550,0),0)</f>
        <v>0</v>
      </c>
      <c r="P551" s="94">
        <f t="shared" ref="P551" si="721">IF(P$529=$D$528,IF(P550=1,$D550,0),0)</f>
        <v>0</v>
      </c>
      <c r="Q551" s="94">
        <f t="shared" ref="Q551" si="722">IF(Q$529=$D$528,IF(Q550=1,$D550,0),0)</f>
        <v>0</v>
      </c>
      <c r="R551" s="94">
        <f t="shared" ref="R551" si="723">IF(R$529=$D$528,IF(R550=1,$D550,0),0)</f>
        <v>0</v>
      </c>
      <c r="S551" s="94">
        <f t="shared" ref="S551" si="724">IF(S$529=$D$528,IF(S550=1,$D550,0),0)</f>
        <v>0</v>
      </c>
      <c r="T551" s="94">
        <f t="shared" ref="T551" si="725">IF(T$529=$D$528,IF(T550=1,$D550,0),0)</f>
        <v>0</v>
      </c>
      <c r="U551" s="94">
        <f t="shared" ref="U551" si="726">IF(U$529=$D$528,IF(U550=1,$D550,0),0)</f>
        <v>0</v>
      </c>
      <c r="V551" s="94">
        <f t="shared" ref="V551" si="727">IF(V$529=$D$528,IF(V550=1,$D550,0),0)</f>
        <v>0</v>
      </c>
      <c r="W551" s="95">
        <v>28</v>
      </c>
      <c r="X551" s="93"/>
      <c r="Y551" s="38" t="s">
        <v>369</v>
      </c>
      <c r="Z551" s="96">
        <v>5</v>
      </c>
      <c r="AA551" s="17"/>
      <c r="AB551" s="93"/>
      <c r="AC551" s="63">
        <f>IF(W551&lt;dr,"",W551)</f>
        <v>28</v>
      </c>
      <c r="AD551" s="93">
        <f>MIN(AC551:AC571)</f>
        <v>28</v>
      </c>
      <c r="AE551" s="93">
        <f>IF(AD551=AE549,AD553,AD551)</f>
        <v>32</v>
      </c>
      <c r="AF551" s="93">
        <f t="shared" ref="AF551:AY551" si="728">IF(AE551=AF549,AE553,AE551)</f>
        <v>36</v>
      </c>
      <c r="AG551" s="93">
        <f t="shared" si="728"/>
        <v>40</v>
      </c>
      <c r="AH551" s="93">
        <f t="shared" si="728"/>
        <v>45</v>
      </c>
      <c r="AI551" s="93">
        <f t="shared" si="728"/>
        <v>50</v>
      </c>
      <c r="AJ551" s="93">
        <f t="shared" si="728"/>
        <v>50</v>
      </c>
      <c r="AK551" s="93">
        <f t="shared" si="728"/>
        <v>50</v>
      </c>
      <c r="AL551" s="93">
        <f t="shared" si="728"/>
        <v>50</v>
      </c>
      <c r="AM551" s="93">
        <f t="shared" si="728"/>
        <v>50</v>
      </c>
      <c r="AN551" s="93">
        <f t="shared" si="728"/>
        <v>50</v>
      </c>
      <c r="AO551" s="93">
        <f t="shared" si="728"/>
        <v>50</v>
      </c>
      <c r="AP551" s="93">
        <f t="shared" si="728"/>
        <v>50</v>
      </c>
      <c r="AQ551" s="93">
        <f t="shared" si="728"/>
        <v>50</v>
      </c>
      <c r="AR551" s="93">
        <f t="shared" si="728"/>
        <v>50</v>
      </c>
      <c r="AS551" s="93">
        <f t="shared" si="728"/>
        <v>50</v>
      </c>
      <c r="AT551" s="93">
        <f t="shared" si="728"/>
        <v>50</v>
      </c>
      <c r="AU551" s="93">
        <f t="shared" si="728"/>
        <v>50</v>
      </c>
      <c r="AV551" s="93">
        <f t="shared" si="728"/>
        <v>50</v>
      </c>
      <c r="AW551" s="93">
        <f t="shared" si="728"/>
        <v>50</v>
      </c>
      <c r="AX551" s="93">
        <f t="shared" si="728"/>
        <v>50</v>
      </c>
      <c r="AY551" s="93">
        <f t="shared" si="728"/>
        <v>50</v>
      </c>
      <c r="AZ551" s="100" t="str">
        <f>IF(AY571=0,"",AY571)</f>
        <v/>
      </c>
      <c r="BA551" s="93">
        <f t="shared" si="548"/>
        <v>0</v>
      </c>
    </row>
    <row r="552" spans="3:53" x14ac:dyDescent="0.25">
      <c r="C552" s="261"/>
      <c r="D552" s="258">
        <v>32</v>
      </c>
      <c r="E552" s="69">
        <v>0</v>
      </c>
      <c r="F552" s="69">
        <v>0</v>
      </c>
      <c r="G552" s="69">
        <v>0</v>
      </c>
      <c r="H552" s="69">
        <v>0</v>
      </c>
      <c r="I552" s="69">
        <v>0</v>
      </c>
      <c r="J552" s="69">
        <v>1</v>
      </c>
      <c r="K552" s="69">
        <v>1</v>
      </c>
      <c r="L552" s="69">
        <v>1</v>
      </c>
      <c r="M552" s="69">
        <v>1</v>
      </c>
      <c r="N552" s="69">
        <v>1</v>
      </c>
      <c r="O552" s="69">
        <v>1</v>
      </c>
      <c r="P552" s="69">
        <v>0</v>
      </c>
      <c r="Q552" s="69">
        <v>1</v>
      </c>
      <c r="R552" s="69">
        <v>0</v>
      </c>
      <c r="S552" s="69">
        <v>1</v>
      </c>
      <c r="T552" s="69">
        <v>1</v>
      </c>
      <c r="U552" s="69">
        <v>0</v>
      </c>
      <c r="V552" s="69">
        <v>0</v>
      </c>
      <c r="W552" s="17"/>
      <c r="X552" s="93"/>
      <c r="Y552" s="98"/>
      <c r="Z552" s="19"/>
      <c r="AA552" s="17"/>
      <c r="AB552" s="93"/>
      <c r="AC552" s="6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17"/>
    </row>
    <row r="553" spans="3:53" ht="15.75" x14ac:dyDescent="0.25">
      <c r="C553" s="261"/>
      <c r="D553" s="258"/>
      <c r="E553" s="93">
        <f>IF(E$529=$D$528,IF(E552=1,$D552,0),0)</f>
        <v>0</v>
      </c>
      <c r="F553" s="93">
        <f t="shared" ref="F553" si="729">IF(F$529=$D$528,IF(F552=1,$D552,0),0)</f>
        <v>0</v>
      </c>
      <c r="G553" s="93">
        <f t="shared" ref="G553" si="730">IF(G$529=$D$528,IF(G552=1,$D552,0),0)</f>
        <v>0</v>
      </c>
      <c r="H553" s="93">
        <f t="shared" ref="H553" si="731">IF(H$529=$D$528,IF(H552=1,$D552,0),0)</f>
        <v>0</v>
      </c>
      <c r="I553" s="93">
        <f t="shared" ref="I553" si="732">IF(I$529=$D$528,IF(I552=1,$D552,0),0)</f>
        <v>0</v>
      </c>
      <c r="J553" s="93">
        <f t="shared" ref="J553" si="733">IF(J$529=$D$528,IF(J552=1,$D552,0),0)</f>
        <v>0</v>
      </c>
      <c r="K553" s="93">
        <f t="shared" ref="K553" si="734">IF(K$529=$D$528,IF(K552=1,$D552,0),0)</f>
        <v>0</v>
      </c>
      <c r="L553" s="93">
        <f t="shared" ref="L553" si="735">IF(L$529=$D$528,IF(L552=1,$D552,0),0)</f>
        <v>0</v>
      </c>
      <c r="M553" s="93">
        <f t="shared" ref="M553" si="736">IF(M$529=$D$528,IF(M552=1,$D552,0),0)</f>
        <v>32</v>
      </c>
      <c r="N553" s="93">
        <f t="shared" ref="N553" si="737">IF(N$529=$D$528,IF(N552=1,$D552,0),0)</f>
        <v>0</v>
      </c>
      <c r="O553" s="93">
        <f t="shared" ref="O553" si="738">IF(O$529=$D$528,IF(O552=1,$D552,0),0)</f>
        <v>0</v>
      </c>
      <c r="P553" s="93">
        <f t="shared" ref="P553" si="739">IF(P$529=$D$528,IF(P552=1,$D552,0),0)</f>
        <v>0</v>
      </c>
      <c r="Q553" s="93">
        <f t="shared" ref="Q553" si="740">IF(Q$529=$D$528,IF(Q552=1,$D552,0),0)</f>
        <v>0</v>
      </c>
      <c r="R553" s="93">
        <f t="shared" ref="R553" si="741">IF(R$529=$D$528,IF(R552=1,$D552,0),0)</f>
        <v>0</v>
      </c>
      <c r="S553" s="93">
        <f t="shared" ref="S553" si="742">IF(S$529=$D$528,IF(S552=1,$D552,0),0)</f>
        <v>0</v>
      </c>
      <c r="T553" s="93">
        <f t="shared" ref="T553" si="743">IF(T$529=$D$528,IF(T552=1,$D552,0),0)</f>
        <v>0</v>
      </c>
      <c r="U553" s="93">
        <f t="shared" ref="U553" si="744">IF(U$529=$D$528,IF(U552=1,$D552,0),0)</f>
        <v>0</v>
      </c>
      <c r="V553" s="93">
        <f t="shared" ref="V553" si="745">IF(V$529=$D$528,IF(V552=1,$D552,0),0)</f>
        <v>0</v>
      </c>
      <c r="W553" s="95">
        <v>32</v>
      </c>
      <c r="X553" s="93"/>
      <c r="Y553" s="17"/>
      <c r="Z553" s="17"/>
      <c r="AA553" s="17"/>
      <c r="AB553" s="93"/>
      <c r="AC553" s="63">
        <f>IF(W553&lt;dr,"",W553)</f>
        <v>32</v>
      </c>
      <c r="AD553" s="93">
        <f>MIN(AC553:AC571)</f>
        <v>32</v>
      </c>
      <c r="AE553" s="93">
        <f>IF(AD553=AE551,AD555,AD553)</f>
        <v>36</v>
      </c>
      <c r="AF553" s="93">
        <f t="shared" ref="AF553:AY553" si="746">IF(AE553=AF551,AE555,AE553)</f>
        <v>40</v>
      </c>
      <c r="AG553" s="93">
        <f t="shared" si="746"/>
        <v>45</v>
      </c>
      <c r="AH553" s="93">
        <f t="shared" si="746"/>
        <v>50</v>
      </c>
      <c r="AI553" s="93">
        <f t="shared" si="746"/>
        <v>0</v>
      </c>
      <c r="AJ553" s="93">
        <f t="shared" si="746"/>
        <v>0</v>
      </c>
      <c r="AK553" s="93">
        <f t="shared" si="746"/>
        <v>0</v>
      </c>
      <c r="AL553" s="93">
        <f t="shared" si="746"/>
        <v>0</v>
      </c>
      <c r="AM553" s="93">
        <f t="shared" si="746"/>
        <v>0</v>
      </c>
      <c r="AN553" s="93">
        <f t="shared" si="746"/>
        <v>0</v>
      </c>
      <c r="AO553" s="93">
        <f t="shared" si="746"/>
        <v>0</v>
      </c>
      <c r="AP553" s="93">
        <f t="shared" si="746"/>
        <v>0</v>
      </c>
      <c r="AQ553" s="93">
        <f t="shared" si="746"/>
        <v>0</v>
      </c>
      <c r="AR553" s="93">
        <f t="shared" si="746"/>
        <v>0</v>
      </c>
      <c r="AS553" s="93">
        <f t="shared" si="746"/>
        <v>0</v>
      </c>
      <c r="AT553" s="93">
        <f t="shared" si="746"/>
        <v>0</v>
      </c>
      <c r="AU553" s="93">
        <f t="shared" si="746"/>
        <v>0</v>
      </c>
      <c r="AV553" s="93">
        <f t="shared" si="746"/>
        <v>0</v>
      </c>
      <c r="AW553" s="93">
        <f t="shared" si="746"/>
        <v>0</v>
      </c>
      <c r="AX553" s="93">
        <f t="shared" si="746"/>
        <v>0</v>
      </c>
      <c r="AY553" s="93">
        <f t="shared" si="746"/>
        <v>0</v>
      </c>
      <c r="AZ553" s="17"/>
    </row>
    <row r="554" spans="3:53" ht="18" x14ac:dyDescent="0.35">
      <c r="C554" s="261"/>
      <c r="D554" s="257">
        <v>36</v>
      </c>
      <c r="E554" s="66">
        <v>0</v>
      </c>
      <c r="F554" s="66">
        <v>0</v>
      </c>
      <c r="G554" s="66">
        <v>0</v>
      </c>
      <c r="H554" s="66">
        <v>0</v>
      </c>
      <c r="I554" s="66">
        <v>0</v>
      </c>
      <c r="J554" s="66">
        <v>0</v>
      </c>
      <c r="K554" s="66">
        <v>1</v>
      </c>
      <c r="L554" s="66">
        <v>1</v>
      </c>
      <c r="M554" s="66">
        <v>1</v>
      </c>
      <c r="N554" s="66">
        <v>1</v>
      </c>
      <c r="O554" s="66">
        <v>1</v>
      </c>
      <c r="P554" s="66">
        <v>0</v>
      </c>
      <c r="Q554" s="66">
        <v>1</v>
      </c>
      <c r="R554" s="66">
        <v>0</v>
      </c>
      <c r="S554" s="66">
        <v>0</v>
      </c>
      <c r="T554" s="66">
        <v>0</v>
      </c>
      <c r="U554" s="66">
        <v>0</v>
      </c>
      <c r="V554" s="66">
        <v>0</v>
      </c>
      <c r="W554" s="17"/>
      <c r="X554" s="93"/>
      <c r="Y554" s="262" t="s">
        <v>370</v>
      </c>
      <c r="Z554" s="255"/>
      <c r="AA554" s="101"/>
      <c r="AB554" s="93"/>
      <c r="AC554" s="6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17"/>
    </row>
    <row r="555" spans="3:53" ht="18" x14ac:dyDescent="0.35">
      <c r="C555" s="261"/>
      <c r="D555" s="257"/>
      <c r="E555" s="94">
        <f>IF(E$529=$D$528,IF(E554=1,$D554,0),0)</f>
        <v>0</v>
      </c>
      <c r="F555" s="94">
        <f t="shared" ref="F555" si="747">IF(F$529=$D$528,IF(F554=1,$D554,0),0)</f>
        <v>0</v>
      </c>
      <c r="G555" s="94">
        <f t="shared" ref="G555" si="748">IF(G$529=$D$528,IF(G554=1,$D554,0),0)</f>
        <v>0</v>
      </c>
      <c r="H555" s="94">
        <f t="shared" ref="H555" si="749">IF(H$529=$D$528,IF(H554=1,$D554,0),0)</f>
        <v>0</v>
      </c>
      <c r="I555" s="94">
        <f t="shared" ref="I555" si="750">IF(I$529=$D$528,IF(I554=1,$D554,0),0)</f>
        <v>0</v>
      </c>
      <c r="J555" s="94">
        <f t="shared" ref="J555" si="751">IF(J$529=$D$528,IF(J554=1,$D554,0),0)</f>
        <v>0</v>
      </c>
      <c r="K555" s="94">
        <f t="shared" ref="K555" si="752">IF(K$529=$D$528,IF(K554=1,$D554,0),0)</f>
        <v>0</v>
      </c>
      <c r="L555" s="94">
        <f t="shared" ref="L555" si="753">IF(L$529=$D$528,IF(L554=1,$D554,0),0)</f>
        <v>0</v>
      </c>
      <c r="M555" s="94">
        <f t="shared" ref="M555" si="754">IF(M$529=$D$528,IF(M554=1,$D554,0),0)</f>
        <v>36</v>
      </c>
      <c r="N555" s="94">
        <f t="shared" ref="N555" si="755">IF(N$529=$D$528,IF(N554=1,$D554,0),0)</f>
        <v>0</v>
      </c>
      <c r="O555" s="94">
        <f t="shared" ref="O555" si="756">IF(O$529=$D$528,IF(O554=1,$D554,0),0)</f>
        <v>0</v>
      </c>
      <c r="P555" s="94">
        <f t="shared" ref="P555" si="757">IF(P$529=$D$528,IF(P554=1,$D554,0),0)</f>
        <v>0</v>
      </c>
      <c r="Q555" s="94">
        <f t="shared" ref="Q555" si="758">IF(Q$529=$D$528,IF(Q554=1,$D554,0),0)</f>
        <v>0</v>
      </c>
      <c r="R555" s="94">
        <f t="shared" ref="R555" si="759">IF(R$529=$D$528,IF(R554=1,$D554,0),0)</f>
        <v>0</v>
      </c>
      <c r="S555" s="94">
        <f t="shared" ref="S555" si="760">IF(S$529=$D$528,IF(S554=1,$D554,0),0)</f>
        <v>0</v>
      </c>
      <c r="T555" s="94">
        <f t="shared" ref="T555" si="761">IF(T$529=$D$528,IF(T554=1,$D554,0),0)</f>
        <v>0</v>
      </c>
      <c r="U555" s="94">
        <f t="shared" ref="U555" si="762">IF(U$529=$D$528,IF(U554=1,$D554,0),0)</f>
        <v>0</v>
      </c>
      <c r="V555" s="94">
        <f t="shared" ref="V555" si="763">IF(V$529=$D$528,IF(V554=1,$D554,0),0)</f>
        <v>0</v>
      </c>
      <c r="W555" s="95">
        <v>36</v>
      </c>
      <c r="X555" s="93"/>
      <c r="Y555" s="38" t="s">
        <v>371</v>
      </c>
      <c r="Z555" s="96">
        <f>(4*Z539*Z535)/(PI()*(Z543/Z547)^0.5)</f>
        <v>28.847610905972804</v>
      </c>
      <c r="AA555" s="101" t="s">
        <v>111</v>
      </c>
      <c r="AB555" s="93"/>
      <c r="AC555" s="63">
        <f>IF(W555&lt;dr,"",W555)</f>
        <v>36</v>
      </c>
      <c r="AD555" s="93">
        <f>MIN(AC555:AC571)</f>
        <v>36</v>
      </c>
      <c r="AE555" s="93">
        <f>IF(AD555=AE553,AD557,AD555)</f>
        <v>40</v>
      </c>
      <c r="AF555" s="93">
        <f t="shared" ref="AF555:AY555" si="764">IF(AE555=AF553,AE557,AE555)</f>
        <v>45</v>
      </c>
      <c r="AG555" s="93">
        <f t="shared" si="764"/>
        <v>50</v>
      </c>
      <c r="AH555" s="93">
        <f t="shared" si="764"/>
        <v>0</v>
      </c>
      <c r="AI555" s="93">
        <f t="shared" si="764"/>
        <v>0</v>
      </c>
      <c r="AJ555" s="93">
        <f t="shared" si="764"/>
        <v>0</v>
      </c>
      <c r="AK555" s="93">
        <f t="shared" si="764"/>
        <v>0</v>
      </c>
      <c r="AL555" s="93">
        <f t="shared" si="764"/>
        <v>0</v>
      </c>
      <c r="AM555" s="93">
        <f t="shared" si="764"/>
        <v>0</v>
      </c>
      <c r="AN555" s="93">
        <f t="shared" si="764"/>
        <v>0</v>
      </c>
      <c r="AO555" s="93">
        <f t="shared" si="764"/>
        <v>0</v>
      </c>
      <c r="AP555" s="93">
        <f t="shared" si="764"/>
        <v>0</v>
      </c>
      <c r="AQ555" s="93">
        <f t="shared" si="764"/>
        <v>0</v>
      </c>
      <c r="AR555" s="93">
        <f t="shared" si="764"/>
        <v>0</v>
      </c>
      <c r="AS555" s="93">
        <f t="shared" si="764"/>
        <v>0</v>
      </c>
      <c r="AT555" s="93">
        <f t="shared" si="764"/>
        <v>0</v>
      </c>
      <c r="AU555" s="93">
        <f t="shared" si="764"/>
        <v>0</v>
      </c>
      <c r="AV555" s="93">
        <f t="shared" si="764"/>
        <v>0</v>
      </c>
      <c r="AW555" s="93">
        <f t="shared" si="764"/>
        <v>0</v>
      </c>
      <c r="AX555" s="93">
        <f t="shared" si="764"/>
        <v>0</v>
      </c>
      <c r="AY555" s="93">
        <f t="shared" si="764"/>
        <v>0</v>
      </c>
      <c r="AZ555" s="17"/>
    </row>
    <row r="556" spans="3:53" ht="18" x14ac:dyDescent="0.35">
      <c r="C556" s="261"/>
      <c r="D556" s="258">
        <v>40</v>
      </c>
      <c r="E556" s="69">
        <v>0</v>
      </c>
      <c r="F556" s="69">
        <v>0</v>
      </c>
      <c r="G556" s="69">
        <v>0</v>
      </c>
      <c r="H556" s="69">
        <v>1</v>
      </c>
      <c r="I556" s="69">
        <v>1</v>
      </c>
      <c r="J556" s="69">
        <v>1</v>
      </c>
      <c r="K556" s="69">
        <v>1</v>
      </c>
      <c r="L556" s="69">
        <v>1</v>
      </c>
      <c r="M556" s="69">
        <v>1</v>
      </c>
      <c r="N556" s="69">
        <v>1</v>
      </c>
      <c r="O556" s="69">
        <v>1</v>
      </c>
      <c r="P556" s="69">
        <v>1</v>
      </c>
      <c r="Q556" s="69">
        <v>1</v>
      </c>
      <c r="R556" s="69">
        <v>0</v>
      </c>
      <c r="S556" s="69">
        <v>1</v>
      </c>
      <c r="T556" s="69">
        <v>0</v>
      </c>
      <c r="U556" s="69">
        <v>1</v>
      </c>
      <c r="V556" s="69">
        <v>1</v>
      </c>
      <c r="W556" s="17"/>
      <c r="X556" s="93"/>
      <c r="Y556" s="38" t="s">
        <v>372</v>
      </c>
      <c r="Z556" s="96">
        <f>((64*Z531*Z551*Z539^2*Z535^2)/(PI()^3*Z543))^0.25</f>
        <v>14.316069679067743</v>
      </c>
      <c r="AA556" s="101" t="s">
        <v>111</v>
      </c>
      <c r="AB556" s="93"/>
      <c r="AC556" s="6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17"/>
    </row>
    <row r="557" spans="3:53" ht="15.75" x14ac:dyDescent="0.25">
      <c r="C557" s="261"/>
      <c r="D557" s="258"/>
      <c r="E557" s="93">
        <f>IF(E$529=$D$528,IF(E556=1,$D556,0),0)</f>
        <v>0</v>
      </c>
      <c r="F557" s="93">
        <f t="shared" ref="F557" si="765">IF(F$529=$D$528,IF(F556=1,$D556,0),0)</f>
        <v>0</v>
      </c>
      <c r="G557" s="93">
        <f t="shared" ref="G557" si="766">IF(G$529=$D$528,IF(G556=1,$D556,0),0)</f>
        <v>0</v>
      </c>
      <c r="H557" s="93">
        <f t="shared" ref="H557" si="767">IF(H$529=$D$528,IF(H556=1,$D556,0),0)</f>
        <v>0</v>
      </c>
      <c r="I557" s="93">
        <f t="shared" ref="I557" si="768">IF(I$529=$D$528,IF(I556=1,$D556,0),0)</f>
        <v>0</v>
      </c>
      <c r="J557" s="93">
        <f t="shared" ref="J557" si="769">IF(J$529=$D$528,IF(J556=1,$D556,0),0)</f>
        <v>0</v>
      </c>
      <c r="K557" s="93">
        <f t="shared" ref="K557" si="770">IF(K$529=$D$528,IF(K556=1,$D556,0),0)</f>
        <v>0</v>
      </c>
      <c r="L557" s="93">
        <f t="shared" ref="L557" si="771">IF(L$529=$D$528,IF(L556=1,$D556,0),0)</f>
        <v>0</v>
      </c>
      <c r="M557" s="93">
        <f t="shared" ref="M557" si="772">IF(M$529=$D$528,IF(M556=1,$D556,0),0)</f>
        <v>40</v>
      </c>
      <c r="N557" s="93">
        <f t="shared" ref="N557" si="773">IF(N$529=$D$528,IF(N556=1,$D556,0),0)</f>
        <v>0</v>
      </c>
      <c r="O557" s="93">
        <f t="shared" ref="O557" si="774">IF(O$529=$D$528,IF(O556=1,$D556,0),0)</f>
        <v>0</v>
      </c>
      <c r="P557" s="93">
        <f t="shared" ref="P557" si="775">IF(P$529=$D$528,IF(P556=1,$D556,0),0)</f>
        <v>0</v>
      </c>
      <c r="Q557" s="93">
        <f t="shared" ref="Q557" si="776">IF(Q$529=$D$528,IF(Q556=1,$D556,0),0)</f>
        <v>0</v>
      </c>
      <c r="R557" s="93">
        <f t="shared" ref="R557" si="777">IF(R$529=$D$528,IF(R556=1,$D556,0),0)</f>
        <v>0</v>
      </c>
      <c r="S557" s="93">
        <f t="shared" ref="S557" si="778">IF(S$529=$D$528,IF(S556=1,$D556,0),0)</f>
        <v>0</v>
      </c>
      <c r="T557" s="93">
        <f t="shared" ref="T557" si="779">IF(T$529=$D$528,IF(T556=1,$D556,0),0)</f>
        <v>0</v>
      </c>
      <c r="U557" s="93">
        <f t="shared" ref="U557" si="780">IF(U$529=$D$528,IF(U556=1,$D556,0),0)</f>
        <v>0</v>
      </c>
      <c r="V557" s="93">
        <f t="shared" ref="V557" si="781">IF(V$529=$D$528,IF(V556=1,$D556,0),0)</f>
        <v>0</v>
      </c>
      <c r="W557" s="95">
        <v>40</v>
      </c>
      <c r="X557" s="93"/>
      <c r="Y557" s="17"/>
      <c r="Z557" s="59">
        <f>IF(Z555&gt;Z556,Z556,Z555)</f>
        <v>14.316069679067743</v>
      </c>
      <c r="AA557" s="17"/>
      <c r="AB557" s="93"/>
      <c r="AC557" s="63">
        <f>IF(W557&lt;dr,"",W557)</f>
        <v>40</v>
      </c>
      <c r="AD557" s="93">
        <f>MIN(AC557:AC571)</f>
        <v>40</v>
      </c>
      <c r="AE557" s="93">
        <f>IF(AD557=AE555,AD559,AD557)</f>
        <v>45</v>
      </c>
      <c r="AF557" s="93">
        <f t="shared" ref="AF557:AY557" si="782">IF(AE557=AF555,AE559,AE557)</f>
        <v>50</v>
      </c>
      <c r="AG557" s="93">
        <f t="shared" si="782"/>
        <v>0</v>
      </c>
      <c r="AH557" s="93">
        <f t="shared" si="782"/>
        <v>0</v>
      </c>
      <c r="AI557" s="93">
        <f t="shared" si="782"/>
        <v>0</v>
      </c>
      <c r="AJ557" s="93">
        <f t="shared" si="782"/>
        <v>0</v>
      </c>
      <c r="AK557" s="93">
        <f t="shared" si="782"/>
        <v>0</v>
      </c>
      <c r="AL557" s="93">
        <f t="shared" si="782"/>
        <v>0</v>
      </c>
      <c r="AM557" s="93">
        <f t="shared" si="782"/>
        <v>0</v>
      </c>
      <c r="AN557" s="93">
        <f t="shared" si="782"/>
        <v>0</v>
      </c>
      <c r="AO557" s="93">
        <f t="shared" si="782"/>
        <v>0</v>
      </c>
      <c r="AP557" s="93">
        <f t="shared" si="782"/>
        <v>0</v>
      </c>
      <c r="AQ557" s="93">
        <f t="shared" si="782"/>
        <v>0</v>
      </c>
      <c r="AR557" s="93">
        <f t="shared" si="782"/>
        <v>0</v>
      </c>
      <c r="AS557" s="93">
        <f t="shared" si="782"/>
        <v>0</v>
      </c>
      <c r="AT557" s="93">
        <f t="shared" si="782"/>
        <v>0</v>
      </c>
      <c r="AU557" s="93">
        <f t="shared" si="782"/>
        <v>0</v>
      </c>
      <c r="AV557" s="93">
        <f t="shared" si="782"/>
        <v>0</v>
      </c>
      <c r="AW557" s="93">
        <f t="shared" si="782"/>
        <v>0</v>
      </c>
      <c r="AX557" s="93">
        <f t="shared" si="782"/>
        <v>0</v>
      </c>
      <c r="AY557" s="93">
        <f t="shared" si="782"/>
        <v>0</v>
      </c>
      <c r="AZ557" s="17"/>
    </row>
    <row r="558" spans="3:53" x14ac:dyDescent="0.25">
      <c r="C558" s="261"/>
      <c r="D558" s="257">
        <v>45</v>
      </c>
      <c r="E558" s="66">
        <v>0</v>
      </c>
      <c r="F558" s="66">
        <v>0</v>
      </c>
      <c r="G558" s="66">
        <v>0</v>
      </c>
      <c r="H558" s="66">
        <v>0</v>
      </c>
      <c r="I558" s="66">
        <v>0</v>
      </c>
      <c r="J558" s="66">
        <v>0</v>
      </c>
      <c r="K558" s="66">
        <v>1</v>
      </c>
      <c r="L558" s="66">
        <v>0</v>
      </c>
      <c r="M558" s="66">
        <v>0</v>
      </c>
      <c r="N558" s="66">
        <v>1</v>
      </c>
      <c r="O558" s="66">
        <v>1</v>
      </c>
      <c r="P558" s="66">
        <v>0</v>
      </c>
      <c r="Q558" s="66">
        <v>1</v>
      </c>
      <c r="R558" s="66">
        <v>0</v>
      </c>
      <c r="S558" s="66">
        <v>0</v>
      </c>
      <c r="T558" s="66">
        <v>0</v>
      </c>
      <c r="U558" s="66">
        <v>0</v>
      </c>
      <c r="V558" s="66">
        <v>0</v>
      </c>
      <c r="W558" s="17"/>
      <c r="X558" s="93"/>
      <c r="Y558" s="17"/>
      <c r="Z558" s="59"/>
      <c r="AA558" s="17"/>
      <c r="AB558" s="93"/>
      <c r="AC558" s="6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17"/>
    </row>
    <row r="559" spans="3:53" ht="15.75" x14ac:dyDescent="0.25">
      <c r="C559" s="261"/>
      <c r="D559" s="257"/>
      <c r="E559" s="94">
        <f>IF(E$529=$D$528,IF(E558=1,$D558,0),0)</f>
        <v>0</v>
      </c>
      <c r="F559" s="94">
        <f t="shared" ref="F559" si="783">IF(F$529=$D$528,IF(F558=1,$D558,0),0)</f>
        <v>0</v>
      </c>
      <c r="G559" s="94">
        <f t="shared" ref="G559" si="784">IF(G$529=$D$528,IF(G558=1,$D558,0),0)</f>
        <v>0</v>
      </c>
      <c r="H559" s="94">
        <f t="shared" ref="H559" si="785">IF(H$529=$D$528,IF(H558=1,$D558,0),0)</f>
        <v>0</v>
      </c>
      <c r="I559" s="94">
        <f t="shared" ref="I559" si="786">IF(I$529=$D$528,IF(I558=1,$D558,0),0)</f>
        <v>0</v>
      </c>
      <c r="J559" s="94">
        <f t="shared" ref="J559" si="787">IF(J$529=$D$528,IF(J558=1,$D558,0),0)</f>
        <v>0</v>
      </c>
      <c r="K559" s="94">
        <f t="shared" ref="K559" si="788">IF(K$529=$D$528,IF(K558=1,$D558,0),0)</f>
        <v>0</v>
      </c>
      <c r="L559" s="94">
        <f t="shared" ref="L559" si="789">IF(L$529=$D$528,IF(L558=1,$D558,0),0)</f>
        <v>0</v>
      </c>
      <c r="M559" s="94">
        <f t="shared" ref="M559" si="790">IF(M$529=$D$528,IF(M558=1,$D558,0),0)</f>
        <v>0</v>
      </c>
      <c r="N559" s="94">
        <f t="shared" ref="N559" si="791">IF(N$529=$D$528,IF(N558=1,$D558,0),0)</f>
        <v>0</v>
      </c>
      <c r="O559" s="94">
        <f t="shared" ref="O559" si="792">IF(O$529=$D$528,IF(O558=1,$D558,0),0)</f>
        <v>0</v>
      </c>
      <c r="P559" s="94">
        <f t="shared" ref="P559" si="793">IF(P$529=$D$528,IF(P558=1,$D558,0),0)</f>
        <v>0</v>
      </c>
      <c r="Q559" s="94">
        <f t="shared" ref="Q559" si="794">IF(Q$529=$D$528,IF(Q558=1,$D558,0),0)</f>
        <v>0</v>
      </c>
      <c r="R559" s="94">
        <f t="shared" ref="R559" si="795">IF(R$529=$D$528,IF(R558=1,$D558,0),0)</f>
        <v>0</v>
      </c>
      <c r="S559" s="94">
        <f t="shared" ref="S559" si="796">IF(S$529=$D$528,IF(S558=1,$D558,0),0)</f>
        <v>0</v>
      </c>
      <c r="T559" s="94">
        <f t="shared" ref="T559" si="797">IF(T$529=$D$528,IF(T558=1,$D558,0),0)</f>
        <v>0</v>
      </c>
      <c r="U559" s="94">
        <f t="shared" ref="U559" si="798">IF(U$529=$D$528,IF(U558=1,$D558,0),0)</f>
        <v>0</v>
      </c>
      <c r="V559" s="94">
        <f t="shared" ref="V559" si="799">IF(V$529=$D$528,IF(V558=1,$D558,0),0)</f>
        <v>0</v>
      </c>
      <c r="W559" s="95">
        <v>45</v>
      </c>
      <c r="X559" s="93"/>
      <c r="Y559" s="17"/>
      <c r="Z559" s="17"/>
      <c r="AA559" s="17"/>
      <c r="AB559" s="93"/>
      <c r="AC559" s="63">
        <f>IF(W559&lt;dr,"",W559)</f>
        <v>45</v>
      </c>
      <c r="AD559" s="93">
        <f>MIN(AC559:AC571)</f>
        <v>45</v>
      </c>
      <c r="AE559" s="93">
        <f>IF(AD559=AE557,AD561,AD559)</f>
        <v>50</v>
      </c>
      <c r="AF559" s="93">
        <f t="shared" ref="AF559:AY559" si="800">IF(AE559=AF557,AE561,AE559)</f>
        <v>0</v>
      </c>
      <c r="AG559" s="93">
        <f t="shared" si="800"/>
        <v>0</v>
      </c>
      <c r="AH559" s="93">
        <f t="shared" si="800"/>
        <v>0</v>
      </c>
      <c r="AI559" s="93">
        <f t="shared" si="800"/>
        <v>0</v>
      </c>
      <c r="AJ559" s="93">
        <f t="shared" si="800"/>
        <v>0</v>
      </c>
      <c r="AK559" s="93">
        <f t="shared" si="800"/>
        <v>0</v>
      </c>
      <c r="AL559" s="93">
        <f t="shared" si="800"/>
        <v>0</v>
      </c>
      <c r="AM559" s="93">
        <f t="shared" si="800"/>
        <v>0</v>
      </c>
      <c r="AN559" s="93">
        <f t="shared" si="800"/>
        <v>0</v>
      </c>
      <c r="AO559" s="93">
        <f t="shared" si="800"/>
        <v>0</v>
      </c>
      <c r="AP559" s="93">
        <f t="shared" si="800"/>
        <v>0</v>
      </c>
      <c r="AQ559" s="93">
        <f t="shared" si="800"/>
        <v>0</v>
      </c>
      <c r="AR559" s="93">
        <f t="shared" si="800"/>
        <v>0</v>
      </c>
      <c r="AS559" s="93">
        <f t="shared" si="800"/>
        <v>0</v>
      </c>
      <c r="AT559" s="93">
        <f t="shared" si="800"/>
        <v>0</v>
      </c>
      <c r="AU559" s="93">
        <f t="shared" si="800"/>
        <v>0</v>
      </c>
      <c r="AV559" s="93">
        <f t="shared" si="800"/>
        <v>0</v>
      </c>
      <c r="AW559" s="93">
        <f t="shared" si="800"/>
        <v>0</v>
      </c>
      <c r="AX559" s="93">
        <f t="shared" si="800"/>
        <v>0</v>
      </c>
      <c r="AY559" s="93">
        <f t="shared" si="800"/>
        <v>0</v>
      </c>
      <c r="AZ559" s="17"/>
    </row>
    <row r="560" spans="3:53" ht="18" x14ac:dyDescent="0.35">
      <c r="C560" s="261"/>
      <c r="D560" s="258">
        <v>50</v>
      </c>
      <c r="E560" s="69">
        <v>0</v>
      </c>
      <c r="F560" s="69">
        <v>0</v>
      </c>
      <c r="G560" s="69">
        <v>0</v>
      </c>
      <c r="H560" s="69">
        <v>0</v>
      </c>
      <c r="I560" s="69">
        <v>0</v>
      </c>
      <c r="J560" s="69">
        <v>0</v>
      </c>
      <c r="K560" s="69">
        <v>1</v>
      </c>
      <c r="L560" s="69">
        <v>1</v>
      </c>
      <c r="M560" s="69">
        <v>1</v>
      </c>
      <c r="N560" s="69">
        <v>1</v>
      </c>
      <c r="O560" s="69">
        <v>1</v>
      </c>
      <c r="P560" s="69">
        <v>1</v>
      </c>
      <c r="Q560" s="69">
        <v>1</v>
      </c>
      <c r="R560" s="69">
        <v>0</v>
      </c>
      <c r="S560" s="69">
        <v>1</v>
      </c>
      <c r="T560" s="69">
        <v>0</v>
      </c>
      <c r="U560" s="69">
        <v>1</v>
      </c>
      <c r="V560" s="69">
        <v>1</v>
      </c>
      <c r="W560" s="17"/>
      <c r="X560" s="93"/>
      <c r="Y560" s="262" t="s">
        <v>373</v>
      </c>
      <c r="Z560" s="255"/>
      <c r="AA560" s="101"/>
      <c r="AB560" s="93"/>
      <c r="AC560" s="6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17"/>
    </row>
    <row r="561" spans="3:52" ht="18" x14ac:dyDescent="0.35">
      <c r="C561" s="261"/>
      <c r="D561" s="258"/>
      <c r="E561" s="93">
        <f>IF(E$529=$D$528,IF(E560=1,$D560,0),0)</f>
        <v>0</v>
      </c>
      <c r="F561" s="93">
        <f t="shared" ref="F561" si="801">IF(F$529=$D$528,IF(F560=1,$D560,0),0)</f>
        <v>0</v>
      </c>
      <c r="G561" s="93">
        <f t="shared" ref="G561" si="802">IF(G$529=$D$528,IF(G560=1,$D560,0),0)</f>
        <v>0</v>
      </c>
      <c r="H561" s="93">
        <f t="shared" ref="H561" si="803">IF(H$529=$D$528,IF(H560=1,$D560,0),0)</f>
        <v>0</v>
      </c>
      <c r="I561" s="93">
        <f t="shared" ref="I561" si="804">IF(I$529=$D$528,IF(I560=1,$D560,0),0)</f>
        <v>0</v>
      </c>
      <c r="J561" s="93">
        <f t="shared" ref="J561" si="805">IF(J$529=$D$528,IF(J560=1,$D560,0),0)</f>
        <v>0</v>
      </c>
      <c r="K561" s="93">
        <f t="shared" ref="K561" si="806">IF(K$529=$D$528,IF(K560=1,$D560,0),0)</f>
        <v>0</v>
      </c>
      <c r="L561" s="93">
        <f t="shared" ref="L561" si="807">IF(L$529=$D$528,IF(L560=1,$D560,0),0)</f>
        <v>0</v>
      </c>
      <c r="M561" s="93">
        <f t="shared" ref="M561" si="808">IF(M$529=$D$528,IF(M560=1,$D560,0),0)</f>
        <v>50</v>
      </c>
      <c r="N561" s="93">
        <f t="shared" ref="N561" si="809">IF(N$529=$D$528,IF(N560=1,$D560,0),0)</f>
        <v>0</v>
      </c>
      <c r="O561" s="93">
        <f t="shared" ref="O561" si="810">IF(O$529=$D$528,IF(O560=1,$D560,0),0)</f>
        <v>0</v>
      </c>
      <c r="P561" s="93">
        <f t="shared" ref="P561" si="811">IF(P$529=$D$528,IF(P560=1,$D560,0),0)</f>
        <v>0</v>
      </c>
      <c r="Q561" s="93">
        <f t="shared" ref="Q561" si="812">IF(Q$529=$D$528,IF(Q560=1,$D560,0),0)</f>
        <v>0</v>
      </c>
      <c r="R561" s="93">
        <f t="shared" ref="R561" si="813">IF(R$529=$D$528,IF(R560=1,$D560,0),0)</f>
        <v>0</v>
      </c>
      <c r="S561" s="93">
        <f t="shared" ref="S561" si="814">IF(S$529=$D$528,IF(S560=1,$D560,0),0)</f>
        <v>0</v>
      </c>
      <c r="T561" s="93">
        <f t="shared" ref="T561" si="815">IF(T$529=$D$528,IF(T560=1,$D560,0),0)</f>
        <v>0</v>
      </c>
      <c r="U561" s="93">
        <f t="shared" ref="U561" si="816">IF(U$529=$D$528,IF(U560=1,$D560,0),0)</f>
        <v>0</v>
      </c>
      <c r="V561" s="93">
        <f t="shared" ref="V561" si="817">IF(V$529=$D$528,IF(V560=1,$D560,0),0)</f>
        <v>0</v>
      </c>
      <c r="W561" s="95">
        <v>50</v>
      </c>
      <c r="X561" s="93"/>
      <c r="Y561" s="38" t="s">
        <v>374</v>
      </c>
      <c r="Z561" s="96">
        <f>(4*Z539*Z535)/(PI()*(Z543/Z547)^0.5)</f>
        <v>28.847610905972804</v>
      </c>
      <c r="AA561" s="101" t="s">
        <v>111</v>
      </c>
      <c r="AB561" s="93"/>
      <c r="AC561" s="63">
        <f>IF(W561&lt;dr,"",W561)</f>
        <v>50</v>
      </c>
      <c r="AD561" s="93">
        <f>MIN(AC561:AC571)</f>
        <v>50</v>
      </c>
      <c r="AE561" s="93">
        <f>IF(AD561=AE559,AD563,AD561)</f>
        <v>0</v>
      </c>
      <c r="AF561" s="93">
        <f t="shared" ref="AF561:AY561" si="818">IF(AE561=AF559,AE563,AE561)</f>
        <v>0</v>
      </c>
      <c r="AG561" s="93">
        <f t="shared" si="818"/>
        <v>0</v>
      </c>
      <c r="AH561" s="93">
        <f t="shared" si="818"/>
        <v>0</v>
      </c>
      <c r="AI561" s="93">
        <f t="shared" si="818"/>
        <v>0</v>
      </c>
      <c r="AJ561" s="93">
        <f t="shared" si="818"/>
        <v>0</v>
      </c>
      <c r="AK561" s="93">
        <f t="shared" si="818"/>
        <v>0</v>
      </c>
      <c r="AL561" s="93">
        <f t="shared" si="818"/>
        <v>0</v>
      </c>
      <c r="AM561" s="93">
        <f t="shared" si="818"/>
        <v>0</v>
      </c>
      <c r="AN561" s="93">
        <f t="shared" si="818"/>
        <v>0</v>
      </c>
      <c r="AO561" s="93">
        <f t="shared" si="818"/>
        <v>0</v>
      </c>
      <c r="AP561" s="93">
        <f t="shared" si="818"/>
        <v>0</v>
      </c>
      <c r="AQ561" s="93">
        <f t="shared" si="818"/>
        <v>0</v>
      </c>
      <c r="AR561" s="93">
        <f t="shared" si="818"/>
        <v>0</v>
      </c>
      <c r="AS561" s="93">
        <f t="shared" si="818"/>
        <v>0</v>
      </c>
      <c r="AT561" s="93">
        <f t="shared" si="818"/>
        <v>0</v>
      </c>
      <c r="AU561" s="93">
        <f t="shared" si="818"/>
        <v>0</v>
      </c>
      <c r="AV561" s="93">
        <f t="shared" si="818"/>
        <v>0</v>
      </c>
      <c r="AW561" s="93">
        <f t="shared" si="818"/>
        <v>0</v>
      </c>
      <c r="AX561" s="93">
        <f t="shared" si="818"/>
        <v>0</v>
      </c>
      <c r="AY561" s="93">
        <f t="shared" si="818"/>
        <v>0</v>
      </c>
      <c r="AZ561" s="17"/>
    </row>
    <row r="562" spans="3:52" ht="18" x14ac:dyDescent="0.35">
      <c r="C562" s="261"/>
      <c r="D562" s="257">
        <v>55</v>
      </c>
      <c r="E562" s="66">
        <v>0</v>
      </c>
      <c r="F562" s="66">
        <v>0</v>
      </c>
      <c r="G562" s="66">
        <v>0</v>
      </c>
      <c r="H562" s="66">
        <v>0</v>
      </c>
      <c r="I562" s="66">
        <v>0</v>
      </c>
      <c r="J562" s="66">
        <v>0</v>
      </c>
      <c r="K562" s="66">
        <v>0</v>
      </c>
      <c r="L562" s="66">
        <v>0</v>
      </c>
      <c r="M562" s="66">
        <v>1</v>
      </c>
      <c r="N562" s="66">
        <v>1</v>
      </c>
      <c r="O562" s="66">
        <v>1</v>
      </c>
      <c r="P562" s="66">
        <v>0</v>
      </c>
      <c r="Q562" s="66">
        <v>0</v>
      </c>
      <c r="R562" s="66">
        <v>0</v>
      </c>
      <c r="S562" s="66">
        <v>0</v>
      </c>
      <c r="T562" s="66">
        <v>0</v>
      </c>
      <c r="U562" s="66">
        <v>0</v>
      </c>
      <c r="V562" s="66">
        <v>0</v>
      </c>
      <c r="W562" s="17"/>
      <c r="X562" s="93"/>
      <c r="Y562" s="38" t="s">
        <v>372</v>
      </c>
      <c r="Z562" s="96">
        <f>((4*Z531*Z551+(4*Z547^2*Z539^2*Z535^2)/(PI()*Z543))/(PI()*Z547))^0.5</f>
        <v>16.078590385971513</v>
      </c>
      <c r="AA562" s="101" t="s">
        <v>111</v>
      </c>
      <c r="AB562" s="93"/>
      <c r="AC562" s="6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17"/>
    </row>
    <row r="563" spans="3:52" ht="15.75" x14ac:dyDescent="0.25">
      <c r="C563" s="261"/>
      <c r="D563" s="257"/>
      <c r="E563" s="94">
        <f>IF(E$529=$D$528,IF(E562=1,$D562,0),0)</f>
        <v>0</v>
      </c>
      <c r="F563" s="94">
        <f t="shared" ref="F563" si="819">IF(F$529=$D$528,IF(F562=1,$D562,0),0)</f>
        <v>0</v>
      </c>
      <c r="G563" s="94">
        <f t="shared" ref="G563" si="820">IF(G$529=$D$528,IF(G562=1,$D562,0),0)</f>
        <v>0</v>
      </c>
      <c r="H563" s="94">
        <f t="shared" ref="H563" si="821">IF(H$529=$D$528,IF(H562=1,$D562,0),0)</f>
        <v>0</v>
      </c>
      <c r="I563" s="94">
        <f t="shared" ref="I563" si="822">IF(I$529=$D$528,IF(I562=1,$D562,0),0)</f>
        <v>0</v>
      </c>
      <c r="J563" s="94">
        <f t="shared" ref="J563" si="823">IF(J$529=$D$528,IF(J562=1,$D562,0),0)</f>
        <v>0</v>
      </c>
      <c r="K563" s="94">
        <f t="shared" ref="K563" si="824">IF(K$529=$D$528,IF(K562=1,$D562,0),0)</f>
        <v>0</v>
      </c>
      <c r="L563" s="94">
        <f t="shared" ref="L563" si="825">IF(L$529=$D$528,IF(L562=1,$D562,0),0)</f>
        <v>0</v>
      </c>
      <c r="M563" s="94">
        <f t="shared" ref="M563" si="826">IF(M$529=$D$528,IF(M562=1,$D562,0),0)</f>
        <v>55</v>
      </c>
      <c r="N563" s="94">
        <f t="shared" ref="N563" si="827">IF(N$529=$D$528,IF(N562=1,$D562,0),0)</f>
        <v>0</v>
      </c>
      <c r="O563" s="94">
        <f t="shared" ref="O563" si="828">IF(O$529=$D$528,IF(O562=1,$D562,0),0)</f>
        <v>0</v>
      </c>
      <c r="P563" s="94">
        <f t="shared" ref="P563" si="829">IF(P$529=$D$528,IF(P562=1,$D562,0),0)</f>
        <v>0</v>
      </c>
      <c r="Q563" s="94">
        <f t="shared" ref="Q563" si="830">IF(Q$529=$D$528,IF(Q562=1,$D562,0),0)</f>
        <v>0</v>
      </c>
      <c r="R563" s="94">
        <f t="shared" ref="R563" si="831">IF(R$529=$D$528,IF(R562=1,$D562,0),0)</f>
        <v>0</v>
      </c>
      <c r="S563" s="94">
        <f t="shared" ref="S563" si="832">IF(S$529=$D$528,IF(S562=1,$D562,0),0)</f>
        <v>0</v>
      </c>
      <c r="T563" s="94">
        <f t="shared" ref="T563" si="833">IF(T$529=$D$528,IF(T562=1,$D562,0),0)</f>
        <v>0</v>
      </c>
      <c r="U563" s="94">
        <f t="shared" ref="U563" si="834">IF(U$529=$D$528,IF(U562=1,$D562,0),0)</f>
        <v>0</v>
      </c>
      <c r="V563" s="94">
        <f t="shared" ref="V563" si="835">IF(V$529=$D$528,IF(V562=1,$D562,0),0)</f>
        <v>0</v>
      </c>
      <c r="W563" s="95" t="s">
        <v>358</v>
      </c>
      <c r="X563" s="93"/>
      <c r="Y563" s="17"/>
      <c r="Z563" s="59">
        <f>IF(Z561&gt;Z562,Z561,Z562)</f>
        <v>28.847610905972804</v>
      </c>
      <c r="AA563" s="17"/>
      <c r="AB563" s="93"/>
      <c r="AC563" s="63" t="str">
        <f>IF(W563&lt;dr,"",W563)</f>
        <v/>
      </c>
      <c r="AD563" s="93">
        <f>MIN(AC563:AC571)</f>
        <v>0</v>
      </c>
      <c r="AE563" s="93">
        <f>IF(AD563=AE561,AD565,AD563)</f>
        <v>0</v>
      </c>
      <c r="AF563" s="93">
        <f t="shared" ref="AF563:AY563" si="836">IF(AE563=AF561,AE565,AE563)</f>
        <v>0</v>
      </c>
      <c r="AG563" s="93">
        <f t="shared" si="836"/>
        <v>0</v>
      </c>
      <c r="AH563" s="93">
        <f t="shared" si="836"/>
        <v>0</v>
      </c>
      <c r="AI563" s="93">
        <f t="shared" si="836"/>
        <v>0</v>
      </c>
      <c r="AJ563" s="93">
        <f t="shared" si="836"/>
        <v>0</v>
      </c>
      <c r="AK563" s="93">
        <f t="shared" si="836"/>
        <v>0</v>
      </c>
      <c r="AL563" s="93">
        <f t="shared" si="836"/>
        <v>0</v>
      </c>
      <c r="AM563" s="93">
        <f t="shared" si="836"/>
        <v>0</v>
      </c>
      <c r="AN563" s="93">
        <f t="shared" si="836"/>
        <v>0</v>
      </c>
      <c r="AO563" s="93">
        <f t="shared" si="836"/>
        <v>0</v>
      </c>
      <c r="AP563" s="93">
        <f t="shared" si="836"/>
        <v>0</v>
      </c>
      <c r="AQ563" s="93">
        <f t="shared" si="836"/>
        <v>0</v>
      </c>
      <c r="AR563" s="93">
        <f t="shared" si="836"/>
        <v>0</v>
      </c>
      <c r="AS563" s="93">
        <f t="shared" si="836"/>
        <v>0</v>
      </c>
      <c r="AT563" s="93">
        <f t="shared" si="836"/>
        <v>0</v>
      </c>
      <c r="AU563" s="93">
        <f t="shared" si="836"/>
        <v>0</v>
      </c>
      <c r="AV563" s="93">
        <f t="shared" si="836"/>
        <v>0</v>
      </c>
      <c r="AW563" s="93">
        <f t="shared" si="836"/>
        <v>0</v>
      </c>
      <c r="AX563" s="93">
        <f t="shared" si="836"/>
        <v>0</v>
      </c>
      <c r="AY563" s="93">
        <f t="shared" si="836"/>
        <v>0</v>
      </c>
      <c r="AZ563" s="17"/>
    </row>
    <row r="564" spans="3:52" x14ac:dyDescent="0.25">
      <c r="C564" s="261"/>
      <c r="D564" s="258">
        <v>63</v>
      </c>
      <c r="E564" s="69">
        <v>0</v>
      </c>
      <c r="F564" s="69">
        <v>0</v>
      </c>
      <c r="G564" s="69">
        <v>0</v>
      </c>
      <c r="H564" s="69">
        <v>0</v>
      </c>
      <c r="I564" s="69">
        <v>0</v>
      </c>
      <c r="J564" s="69">
        <v>0</v>
      </c>
      <c r="K564" s="69">
        <v>0</v>
      </c>
      <c r="L564" s="69">
        <v>0</v>
      </c>
      <c r="M564" s="69">
        <v>1</v>
      </c>
      <c r="N564" s="69">
        <v>1</v>
      </c>
      <c r="O564" s="69">
        <v>1</v>
      </c>
      <c r="P564" s="69">
        <v>1</v>
      </c>
      <c r="Q564" s="69">
        <v>1</v>
      </c>
      <c r="R564" s="69">
        <v>0</v>
      </c>
      <c r="S564" s="69">
        <v>0</v>
      </c>
      <c r="T564" s="69">
        <v>0</v>
      </c>
      <c r="U564" s="69">
        <v>1</v>
      </c>
      <c r="V564" s="69">
        <v>1</v>
      </c>
      <c r="W564" s="17"/>
      <c r="X564" s="93"/>
      <c r="Y564" s="17"/>
      <c r="Z564" s="17"/>
      <c r="AA564" s="17"/>
      <c r="AB564" s="93"/>
      <c r="AC564" s="6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17"/>
    </row>
    <row r="565" spans="3:52" ht="18.75" x14ac:dyDescent="0.35">
      <c r="C565" s="261"/>
      <c r="D565" s="258"/>
      <c r="E565" s="93">
        <f>IF(E$529=$D$528,IF(E564=1,$D564,0),0)</f>
        <v>0</v>
      </c>
      <c r="F565" s="93">
        <f t="shared" ref="F565" si="837">IF(F$529=$D$528,IF(F564=1,$D564,0),0)</f>
        <v>0</v>
      </c>
      <c r="G565" s="93">
        <f t="shared" ref="G565" si="838">IF(G$529=$D$528,IF(G564=1,$D564,0),0)</f>
        <v>0</v>
      </c>
      <c r="H565" s="93">
        <f t="shared" ref="H565" si="839">IF(H$529=$D$528,IF(H564=1,$D564,0),0)</f>
        <v>0</v>
      </c>
      <c r="I565" s="93">
        <f t="shared" ref="I565" si="840">IF(I$529=$D$528,IF(I564=1,$D564,0),0)</f>
        <v>0</v>
      </c>
      <c r="J565" s="93">
        <f t="shared" ref="J565" si="841">IF(J$529=$D$528,IF(J564=1,$D564,0),0)</f>
        <v>0</v>
      </c>
      <c r="K565" s="93">
        <f t="shared" ref="K565" si="842">IF(K$529=$D$528,IF(K564=1,$D564,0),0)</f>
        <v>0</v>
      </c>
      <c r="L565" s="93">
        <f t="shared" ref="L565" si="843">IF(L$529=$D$528,IF(L564=1,$D564,0),0)</f>
        <v>0</v>
      </c>
      <c r="M565" s="93">
        <f t="shared" ref="M565" si="844">IF(M$529=$D$528,IF(M564=1,$D564,0),0)</f>
        <v>63</v>
      </c>
      <c r="N565" s="93">
        <f t="shared" ref="N565" si="845">IF(N$529=$D$528,IF(N564=1,$D564,0),0)</f>
        <v>0</v>
      </c>
      <c r="O565" s="93">
        <f t="shared" ref="O565" si="846">IF(O$529=$D$528,IF(O564=1,$D564,0),0)</f>
        <v>0</v>
      </c>
      <c r="P565" s="93">
        <f t="shared" ref="P565" si="847">IF(P$529=$D$528,IF(P564=1,$D564,0),0)</f>
        <v>0</v>
      </c>
      <c r="Q565" s="93">
        <f t="shared" ref="Q565" si="848">IF(Q$529=$D$528,IF(Q564=1,$D564,0),0)</f>
        <v>0</v>
      </c>
      <c r="R565" s="93">
        <f t="shared" ref="R565" si="849">IF(R$529=$D$528,IF(R564=1,$D564,0),0)</f>
        <v>0</v>
      </c>
      <c r="S565" s="93">
        <f t="shared" ref="S565" si="850">IF(S$529=$D$528,IF(S564=1,$D564,0),0)</f>
        <v>0</v>
      </c>
      <c r="T565" s="93">
        <f t="shared" ref="T565" si="851">IF(T$529=$D$528,IF(T564=1,$D564,0),0)</f>
        <v>0</v>
      </c>
      <c r="U565" s="93">
        <f t="shared" ref="U565" si="852">IF(U$529=$D$528,IF(U564=1,$D564,0),0)</f>
        <v>0</v>
      </c>
      <c r="V565" s="93">
        <f t="shared" ref="V565" si="853">IF(V$529=$D$528,IF(V564=1,$D564,0),0)</f>
        <v>0</v>
      </c>
      <c r="W565" s="95" t="s">
        <v>358</v>
      </c>
      <c r="X565" s="93"/>
      <c r="Y565" s="102" t="s">
        <v>375</v>
      </c>
      <c r="Z565" s="72">
        <f>ROUND(MIN(Z557,Z563),2)</f>
        <v>14.32</v>
      </c>
      <c r="AA565" s="17"/>
      <c r="AB565" s="93"/>
      <c r="AC565" s="63" t="str">
        <f>IF(W565&lt;dr,"",W565)</f>
        <v/>
      </c>
      <c r="AD565" s="93">
        <f>MIN(AC565:AC571)</f>
        <v>0</v>
      </c>
      <c r="AE565" s="93">
        <f>IF(AD565=AE563,AD567,AD565)</f>
        <v>0</v>
      </c>
      <c r="AF565" s="93">
        <f t="shared" ref="AF565:AY565" si="854">IF(AE565=AF563,AE567,AE565)</f>
        <v>0</v>
      </c>
      <c r="AG565" s="93">
        <f t="shared" si="854"/>
        <v>0</v>
      </c>
      <c r="AH565" s="93">
        <f t="shared" si="854"/>
        <v>0</v>
      </c>
      <c r="AI565" s="93">
        <f t="shared" si="854"/>
        <v>0</v>
      </c>
      <c r="AJ565" s="93">
        <f t="shared" si="854"/>
        <v>0</v>
      </c>
      <c r="AK565" s="93">
        <f t="shared" si="854"/>
        <v>0</v>
      </c>
      <c r="AL565" s="93">
        <f t="shared" si="854"/>
        <v>0</v>
      </c>
      <c r="AM565" s="93">
        <f t="shared" si="854"/>
        <v>0</v>
      </c>
      <c r="AN565" s="93">
        <f t="shared" si="854"/>
        <v>0</v>
      </c>
      <c r="AO565" s="93">
        <f t="shared" si="854"/>
        <v>0</v>
      </c>
      <c r="AP565" s="93">
        <f t="shared" si="854"/>
        <v>0</v>
      </c>
      <c r="AQ565" s="93">
        <f t="shared" si="854"/>
        <v>0</v>
      </c>
      <c r="AR565" s="93">
        <f t="shared" si="854"/>
        <v>0</v>
      </c>
      <c r="AS565" s="93">
        <f t="shared" si="854"/>
        <v>0</v>
      </c>
      <c r="AT565" s="93">
        <f t="shared" si="854"/>
        <v>0</v>
      </c>
      <c r="AU565" s="93">
        <f t="shared" si="854"/>
        <v>0</v>
      </c>
      <c r="AV565" s="93">
        <f t="shared" si="854"/>
        <v>0</v>
      </c>
      <c r="AW565" s="93">
        <f t="shared" si="854"/>
        <v>0</v>
      </c>
      <c r="AX565" s="93">
        <f t="shared" si="854"/>
        <v>0</v>
      </c>
      <c r="AY565" s="93">
        <f t="shared" si="854"/>
        <v>0</v>
      </c>
      <c r="AZ565" s="17"/>
    </row>
    <row r="566" spans="3:52" x14ac:dyDescent="0.25">
      <c r="C566" s="261"/>
      <c r="D566" s="257">
        <v>70</v>
      </c>
      <c r="E566" s="66">
        <v>0</v>
      </c>
      <c r="F566" s="66">
        <v>0</v>
      </c>
      <c r="G566" s="66">
        <v>0</v>
      </c>
      <c r="H566" s="66">
        <v>0</v>
      </c>
      <c r="I566" s="66">
        <v>0</v>
      </c>
      <c r="J566" s="66">
        <v>0</v>
      </c>
      <c r="K566" s="66">
        <v>0</v>
      </c>
      <c r="L566" s="66">
        <v>0</v>
      </c>
      <c r="M566" s="66">
        <v>0</v>
      </c>
      <c r="N566" s="66">
        <v>1</v>
      </c>
      <c r="O566" s="66">
        <v>1</v>
      </c>
      <c r="P566" s="66">
        <v>0</v>
      </c>
      <c r="Q566" s="66">
        <v>0</v>
      </c>
      <c r="R566" s="66">
        <v>1</v>
      </c>
      <c r="S566" s="66">
        <v>0</v>
      </c>
      <c r="T566" s="66">
        <v>0</v>
      </c>
      <c r="U566" s="66">
        <v>0</v>
      </c>
      <c r="V566" s="66">
        <v>0</v>
      </c>
      <c r="W566" s="17"/>
      <c r="X566" s="93"/>
      <c r="Y566" s="93"/>
      <c r="Z566" s="93"/>
      <c r="AA566" s="93"/>
      <c r="AB566" s="93"/>
      <c r="AC566" s="6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17"/>
    </row>
    <row r="567" spans="3:52" ht="15.75" x14ac:dyDescent="0.25">
      <c r="C567" s="261"/>
      <c r="D567" s="257"/>
      <c r="E567" s="94">
        <f>IF(E$529=$D$528,IF(E566=1,$D566,0),0)</f>
        <v>0</v>
      </c>
      <c r="F567" s="94">
        <f t="shared" ref="F567" si="855">IF(F$529=$D$528,IF(F566=1,$D566,0),0)</f>
        <v>0</v>
      </c>
      <c r="G567" s="94">
        <f t="shared" ref="G567" si="856">IF(G$529=$D$528,IF(G566=1,$D566,0),0)</f>
        <v>0</v>
      </c>
      <c r="H567" s="94">
        <f t="shared" ref="H567" si="857">IF(H$529=$D$528,IF(H566=1,$D566,0),0)</f>
        <v>0</v>
      </c>
      <c r="I567" s="94">
        <f t="shared" ref="I567" si="858">IF(I$529=$D$528,IF(I566=1,$D566,0),0)</f>
        <v>0</v>
      </c>
      <c r="J567" s="94">
        <f t="shared" ref="J567" si="859">IF(J$529=$D$528,IF(J566=1,$D566,0),0)</f>
        <v>0</v>
      </c>
      <c r="K567" s="94">
        <f t="shared" ref="K567" si="860">IF(K$529=$D$528,IF(K566=1,$D566,0),0)</f>
        <v>0</v>
      </c>
      <c r="L567" s="94">
        <f t="shared" ref="L567" si="861">IF(L$529=$D$528,IF(L566=1,$D566,0),0)</f>
        <v>0</v>
      </c>
      <c r="M567" s="94">
        <f t="shared" ref="M567" si="862">IF(M$529=$D$528,IF(M566=1,$D566,0),0)</f>
        <v>0</v>
      </c>
      <c r="N567" s="94">
        <f t="shared" ref="N567" si="863">IF(N$529=$D$528,IF(N566=1,$D566,0),0)</f>
        <v>0</v>
      </c>
      <c r="O567" s="94">
        <f t="shared" ref="O567" si="864">IF(O$529=$D$528,IF(O566=1,$D566,0),0)</f>
        <v>0</v>
      </c>
      <c r="P567" s="94">
        <f t="shared" ref="P567" si="865">IF(P$529=$D$528,IF(P566=1,$D566,0),0)</f>
        <v>0</v>
      </c>
      <c r="Q567" s="94">
        <f t="shared" ref="Q567" si="866">IF(Q$529=$D$528,IF(Q566=1,$D566,0),0)</f>
        <v>0</v>
      </c>
      <c r="R567" s="94">
        <f t="shared" ref="R567" si="867">IF(R$529=$D$528,IF(R566=1,$D566,0),0)</f>
        <v>0</v>
      </c>
      <c r="S567" s="94">
        <f t="shared" ref="S567" si="868">IF(S$529=$D$528,IF(S566=1,$D566,0),0)</f>
        <v>0</v>
      </c>
      <c r="T567" s="94">
        <f t="shared" ref="T567" si="869">IF(T$529=$D$528,IF(T566=1,$D566,0),0)</f>
        <v>0</v>
      </c>
      <c r="U567" s="94">
        <f t="shared" ref="U567" si="870">IF(U$529=$D$528,IF(U566=1,$D566,0),0)</f>
        <v>0</v>
      </c>
      <c r="V567" s="94">
        <f t="shared" ref="V567" si="871">IF(V$529=$D$528,IF(V566=1,$D566,0),0)</f>
        <v>0</v>
      </c>
      <c r="W567" s="95" t="s">
        <v>358</v>
      </c>
      <c r="X567" s="93"/>
      <c r="Y567" s="93"/>
      <c r="Z567" s="93"/>
      <c r="AA567" s="93"/>
      <c r="AB567" s="93"/>
      <c r="AC567" s="63" t="str">
        <f>IF(W567&lt;dr,"",W567)</f>
        <v/>
      </c>
      <c r="AD567" s="93">
        <f>MIN(AC567:AC571)</f>
        <v>0</v>
      </c>
      <c r="AE567" s="93">
        <f>IF(AD567=AE565,AD569,AD567)</f>
        <v>0</v>
      </c>
      <c r="AF567" s="93">
        <f t="shared" ref="AF567:AY567" si="872">IF(AE567=AF565,AE569,AE567)</f>
        <v>0</v>
      </c>
      <c r="AG567" s="93">
        <f t="shared" si="872"/>
        <v>0</v>
      </c>
      <c r="AH567" s="93">
        <f t="shared" si="872"/>
        <v>0</v>
      </c>
      <c r="AI567" s="93">
        <f t="shared" si="872"/>
        <v>0</v>
      </c>
      <c r="AJ567" s="93">
        <f t="shared" si="872"/>
        <v>0</v>
      </c>
      <c r="AK567" s="93">
        <f t="shared" si="872"/>
        <v>0</v>
      </c>
      <c r="AL567" s="93">
        <f t="shared" si="872"/>
        <v>0</v>
      </c>
      <c r="AM567" s="93">
        <f t="shared" si="872"/>
        <v>0</v>
      </c>
      <c r="AN567" s="93">
        <f t="shared" si="872"/>
        <v>0</v>
      </c>
      <c r="AO567" s="93">
        <f t="shared" si="872"/>
        <v>0</v>
      </c>
      <c r="AP567" s="93">
        <f t="shared" si="872"/>
        <v>0</v>
      </c>
      <c r="AQ567" s="93">
        <f t="shared" si="872"/>
        <v>0</v>
      </c>
      <c r="AR567" s="93">
        <f t="shared" si="872"/>
        <v>0</v>
      </c>
      <c r="AS567" s="93">
        <f t="shared" si="872"/>
        <v>0</v>
      </c>
      <c r="AT567" s="93">
        <f t="shared" si="872"/>
        <v>0</v>
      </c>
      <c r="AU567" s="93">
        <f t="shared" si="872"/>
        <v>0</v>
      </c>
      <c r="AV567" s="93">
        <f t="shared" si="872"/>
        <v>0</v>
      </c>
      <c r="AW567" s="93">
        <f t="shared" si="872"/>
        <v>0</v>
      </c>
      <c r="AX567" s="93">
        <f t="shared" si="872"/>
        <v>0</v>
      </c>
      <c r="AY567" s="93">
        <f t="shared" si="872"/>
        <v>0</v>
      </c>
      <c r="AZ567" s="17"/>
    </row>
    <row r="568" spans="3:52" x14ac:dyDescent="0.25">
      <c r="C568" s="261"/>
      <c r="D568" s="258">
        <v>80</v>
      </c>
      <c r="E568" s="69">
        <v>0</v>
      </c>
      <c r="F568" s="69">
        <v>0</v>
      </c>
      <c r="G568" s="69">
        <v>0</v>
      </c>
      <c r="H568" s="69">
        <v>0</v>
      </c>
      <c r="I568" s="69">
        <v>0</v>
      </c>
      <c r="J568" s="69">
        <v>0</v>
      </c>
      <c r="K568" s="69">
        <v>0</v>
      </c>
      <c r="L568" s="69">
        <v>0</v>
      </c>
      <c r="M568" s="69">
        <v>0</v>
      </c>
      <c r="N568" s="69">
        <v>1</v>
      </c>
      <c r="O568" s="69">
        <v>1</v>
      </c>
      <c r="P568" s="69">
        <v>1</v>
      </c>
      <c r="Q568" s="69">
        <v>1</v>
      </c>
      <c r="R568" s="69">
        <v>0</v>
      </c>
      <c r="S568" s="69">
        <v>0</v>
      </c>
      <c r="T568" s="69">
        <v>0</v>
      </c>
      <c r="U568" s="69">
        <v>0</v>
      </c>
      <c r="V568" s="69">
        <v>0</v>
      </c>
      <c r="W568" s="17"/>
      <c r="X568" s="93"/>
      <c r="Y568" s="93"/>
      <c r="Z568" s="93"/>
      <c r="AA568" s="93"/>
      <c r="AB568" s="93"/>
      <c r="AC568" s="6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17"/>
    </row>
    <row r="569" spans="3:52" ht="15.75" x14ac:dyDescent="0.25">
      <c r="C569" s="261"/>
      <c r="D569" s="258"/>
      <c r="E569" s="93">
        <f>IF(E$529=$D$528,IF(E568=1,$D568,0),0)</f>
        <v>0</v>
      </c>
      <c r="F569" s="93">
        <f t="shared" ref="F569" si="873">IF(F$529=$D$528,IF(F568=1,$D568,0),0)</f>
        <v>0</v>
      </c>
      <c r="G569" s="93">
        <f t="shared" ref="G569" si="874">IF(G$529=$D$528,IF(G568=1,$D568,0),0)</f>
        <v>0</v>
      </c>
      <c r="H569" s="93">
        <f t="shared" ref="H569" si="875">IF(H$529=$D$528,IF(H568=1,$D568,0),0)</f>
        <v>0</v>
      </c>
      <c r="I569" s="93">
        <f t="shared" ref="I569" si="876">IF(I$529=$D$528,IF(I568=1,$D568,0),0)</f>
        <v>0</v>
      </c>
      <c r="J569" s="93">
        <f t="shared" ref="J569" si="877">IF(J$529=$D$528,IF(J568=1,$D568,0),0)</f>
        <v>0</v>
      </c>
      <c r="K569" s="93">
        <f t="shared" ref="K569" si="878">IF(K$529=$D$528,IF(K568=1,$D568,0),0)</f>
        <v>0</v>
      </c>
      <c r="L569" s="93">
        <f t="shared" ref="L569" si="879">IF(L$529=$D$528,IF(L568=1,$D568,0),0)</f>
        <v>0</v>
      </c>
      <c r="M569" s="93">
        <f t="shared" ref="M569" si="880">IF(M$529=$D$528,IF(M568=1,$D568,0),0)</f>
        <v>0</v>
      </c>
      <c r="N569" s="93">
        <f t="shared" ref="N569" si="881">IF(N$529=$D$528,IF(N568=1,$D568,0),0)</f>
        <v>0</v>
      </c>
      <c r="O569" s="93">
        <f t="shared" ref="O569" si="882">IF(O$529=$D$528,IF(O568=1,$D568,0),0)</f>
        <v>0</v>
      </c>
      <c r="P569" s="93">
        <f t="shared" ref="P569" si="883">IF(P$529=$D$528,IF(P568=1,$D568,0),0)</f>
        <v>0</v>
      </c>
      <c r="Q569" s="93">
        <f t="shared" ref="Q569" si="884">IF(Q$529=$D$528,IF(Q568=1,$D568,0),0)</f>
        <v>0</v>
      </c>
      <c r="R569" s="93">
        <f t="shared" ref="R569" si="885">IF(R$529=$D$528,IF(R568=1,$D568,0),0)</f>
        <v>0</v>
      </c>
      <c r="S569" s="93">
        <f t="shared" ref="S569" si="886">IF(S$529=$D$528,IF(S568=1,$D568,0),0)</f>
        <v>0</v>
      </c>
      <c r="T569" s="93">
        <f t="shared" ref="T569" si="887">IF(T$529=$D$528,IF(T568=1,$D568,0),0)</f>
        <v>0</v>
      </c>
      <c r="U569" s="93">
        <f t="shared" ref="U569" si="888">IF(U$529=$D$528,IF(U568=1,$D568,0),0)</f>
        <v>0</v>
      </c>
      <c r="V569" s="93">
        <f t="shared" ref="V569" si="889">IF(V$529=$D$528,IF(V568=1,$D568,0),0)</f>
        <v>0</v>
      </c>
      <c r="W569" s="95" t="s">
        <v>358</v>
      </c>
      <c r="X569" s="93"/>
      <c r="Y569" s="93"/>
      <c r="Z569" s="93"/>
      <c r="AA569" s="93"/>
      <c r="AB569" s="93"/>
      <c r="AC569" s="63" t="str">
        <f>IF(W569&lt;dr,"",W569)</f>
        <v/>
      </c>
      <c r="AD569" s="93">
        <f>MIN(AC569:AC571)</f>
        <v>0</v>
      </c>
      <c r="AE569" s="93">
        <f>IF(AD569=AE567,AD571,AD569)</f>
        <v>0</v>
      </c>
      <c r="AF569" s="93">
        <f t="shared" ref="AF569:AY569" si="890">IF(AE569=AF567,AE571,AE569)</f>
        <v>0</v>
      </c>
      <c r="AG569" s="93">
        <f t="shared" si="890"/>
        <v>0</v>
      </c>
      <c r="AH569" s="93">
        <f t="shared" si="890"/>
        <v>0</v>
      </c>
      <c r="AI569" s="93">
        <f t="shared" si="890"/>
        <v>0</v>
      </c>
      <c r="AJ569" s="93">
        <f t="shared" si="890"/>
        <v>0</v>
      </c>
      <c r="AK569" s="93">
        <f t="shared" si="890"/>
        <v>0</v>
      </c>
      <c r="AL569" s="93">
        <f t="shared" si="890"/>
        <v>0</v>
      </c>
      <c r="AM569" s="93">
        <f t="shared" si="890"/>
        <v>0</v>
      </c>
      <c r="AN569" s="93">
        <f t="shared" si="890"/>
        <v>0</v>
      </c>
      <c r="AO569" s="93">
        <f t="shared" si="890"/>
        <v>0</v>
      </c>
      <c r="AP569" s="93">
        <f t="shared" si="890"/>
        <v>0</v>
      </c>
      <c r="AQ569" s="93">
        <f t="shared" si="890"/>
        <v>0</v>
      </c>
      <c r="AR569" s="93">
        <f t="shared" si="890"/>
        <v>0</v>
      </c>
      <c r="AS569" s="93">
        <f t="shared" si="890"/>
        <v>0</v>
      </c>
      <c r="AT569" s="93">
        <f t="shared" si="890"/>
        <v>0</v>
      </c>
      <c r="AU569" s="93">
        <f t="shared" si="890"/>
        <v>0</v>
      </c>
      <c r="AV569" s="93">
        <f t="shared" si="890"/>
        <v>0</v>
      </c>
      <c r="AW569" s="93">
        <f t="shared" si="890"/>
        <v>0</v>
      </c>
      <c r="AX569" s="93">
        <f t="shared" si="890"/>
        <v>0</v>
      </c>
      <c r="AY569" s="93">
        <f t="shared" si="890"/>
        <v>0</v>
      </c>
      <c r="AZ569" s="17"/>
    </row>
    <row r="570" spans="3:52" x14ac:dyDescent="0.25">
      <c r="C570" s="261"/>
      <c r="D570" s="257">
        <v>100</v>
      </c>
      <c r="E570" s="66">
        <v>0</v>
      </c>
      <c r="F570" s="66">
        <v>0</v>
      </c>
      <c r="G570" s="66">
        <v>0</v>
      </c>
      <c r="H570" s="66">
        <v>0</v>
      </c>
      <c r="I570" s="66">
        <v>0</v>
      </c>
      <c r="J570" s="66">
        <v>0</v>
      </c>
      <c r="K570" s="66">
        <v>0</v>
      </c>
      <c r="L570" s="66">
        <v>0</v>
      </c>
      <c r="M570" s="66">
        <v>0</v>
      </c>
      <c r="N570" s="66">
        <v>0</v>
      </c>
      <c r="O570" s="66">
        <v>1</v>
      </c>
      <c r="P570" s="66">
        <v>1</v>
      </c>
      <c r="Q570" s="66">
        <v>1</v>
      </c>
      <c r="R570" s="66">
        <v>0</v>
      </c>
      <c r="S570" s="66">
        <v>0</v>
      </c>
      <c r="T570" s="66">
        <v>0</v>
      </c>
      <c r="U570" s="66">
        <v>0</v>
      </c>
      <c r="V570" s="66">
        <v>0</v>
      </c>
      <c r="W570" s="17"/>
      <c r="X570" s="93"/>
      <c r="Y570" s="93"/>
      <c r="Z570" s="93"/>
      <c r="AA570" s="93"/>
      <c r="AB570" s="93"/>
      <c r="AC570" s="6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17"/>
    </row>
    <row r="571" spans="3:52" ht="15.75" x14ac:dyDescent="0.25">
      <c r="C571" s="261"/>
      <c r="D571" s="257"/>
      <c r="E571" s="94">
        <f>IF(E$529=$D$528,IF(E570=1,$D570,0),0)</f>
        <v>0</v>
      </c>
      <c r="F571" s="94">
        <f t="shared" ref="F571" si="891">IF(F$529=$D$528,IF(F570=1,$D570,0),0)</f>
        <v>0</v>
      </c>
      <c r="G571" s="94">
        <f t="shared" ref="G571" si="892">IF(G$529=$D$528,IF(G570=1,$D570,0),0)</f>
        <v>0</v>
      </c>
      <c r="H571" s="94">
        <f t="shared" ref="H571" si="893">IF(H$529=$D$528,IF(H570=1,$D570,0),0)</f>
        <v>0</v>
      </c>
      <c r="I571" s="94">
        <f t="shared" ref="I571" si="894">IF(I$529=$D$528,IF(I570=1,$D570,0),0)</f>
        <v>0</v>
      </c>
      <c r="J571" s="94">
        <f t="shared" ref="J571" si="895">IF(J$529=$D$528,IF(J570=1,$D570,0),0)</f>
        <v>0</v>
      </c>
      <c r="K571" s="94">
        <f t="shared" ref="K571" si="896">IF(K$529=$D$528,IF(K570=1,$D570,0),0)</f>
        <v>0</v>
      </c>
      <c r="L571" s="94">
        <f t="shared" ref="L571" si="897">IF(L$529=$D$528,IF(L570=1,$D570,0),0)</f>
        <v>0</v>
      </c>
      <c r="M571" s="94">
        <f t="shared" ref="M571" si="898">IF(M$529=$D$528,IF(M570=1,$D570,0),0)</f>
        <v>0</v>
      </c>
      <c r="N571" s="94">
        <f t="shared" ref="N571" si="899">IF(N$529=$D$528,IF(N570=1,$D570,0),0)</f>
        <v>0</v>
      </c>
      <c r="O571" s="94">
        <f t="shared" ref="O571" si="900">IF(O$529=$D$528,IF(O570=1,$D570,0),0)</f>
        <v>0</v>
      </c>
      <c r="P571" s="94">
        <f t="shared" ref="P571" si="901">IF(P$529=$D$528,IF(P570=1,$D570,0),0)</f>
        <v>0</v>
      </c>
      <c r="Q571" s="94">
        <f t="shared" ref="Q571" si="902">IF(Q$529=$D$528,IF(Q570=1,$D570,0),0)</f>
        <v>0</v>
      </c>
      <c r="R571" s="94">
        <f t="shared" ref="R571" si="903">IF(R$529=$D$528,IF(R570=1,$D570,0),0)</f>
        <v>0</v>
      </c>
      <c r="S571" s="94">
        <f t="shared" ref="S571" si="904">IF(S$529=$D$528,IF(S570=1,$D570,0),0)</f>
        <v>0</v>
      </c>
      <c r="T571" s="94">
        <f t="shared" ref="T571" si="905">IF(T$529=$D$528,IF(T570=1,$D570,0),0)</f>
        <v>0</v>
      </c>
      <c r="U571" s="94">
        <f t="shared" ref="U571" si="906">IF(U$529=$D$528,IF(U570=1,$D570,0),0)</f>
        <v>0</v>
      </c>
      <c r="V571" s="94">
        <f t="shared" ref="V571" si="907">IF(V$529=$D$528,IF(V570=1,$D570,0),0)</f>
        <v>0</v>
      </c>
      <c r="W571" s="95" t="s">
        <v>358</v>
      </c>
      <c r="X571" s="93"/>
      <c r="Y571" s="93"/>
      <c r="Z571" s="93"/>
      <c r="AA571" s="93"/>
      <c r="AB571" s="93"/>
      <c r="AC571" s="63" t="str">
        <f>IF(W571&lt;dr,"",W571)</f>
        <v/>
      </c>
      <c r="AD571" s="93">
        <f>MIN(AC571:AC571)</f>
        <v>0</v>
      </c>
      <c r="AE571" s="93">
        <f>IF(AD571=AE569,AD573,AD571)</f>
        <v>0</v>
      </c>
      <c r="AF571" s="93">
        <f t="shared" ref="AF571:AY571" si="908">IF(AE571=AF569,AE573,AE571)</f>
        <v>0</v>
      </c>
      <c r="AG571" s="93">
        <f t="shared" si="908"/>
        <v>0</v>
      </c>
      <c r="AH571" s="93">
        <f t="shared" si="908"/>
        <v>0</v>
      </c>
      <c r="AI571" s="93">
        <f t="shared" si="908"/>
        <v>0</v>
      </c>
      <c r="AJ571" s="93">
        <f t="shared" si="908"/>
        <v>0</v>
      </c>
      <c r="AK571" s="93">
        <f t="shared" si="908"/>
        <v>0</v>
      </c>
      <c r="AL571" s="93">
        <f t="shared" si="908"/>
        <v>0</v>
      </c>
      <c r="AM571" s="93">
        <f t="shared" si="908"/>
        <v>0</v>
      </c>
      <c r="AN571" s="93">
        <f t="shared" si="908"/>
        <v>0</v>
      </c>
      <c r="AO571" s="93">
        <f t="shared" si="908"/>
        <v>0</v>
      </c>
      <c r="AP571" s="93">
        <f t="shared" si="908"/>
        <v>0</v>
      </c>
      <c r="AQ571" s="93">
        <f t="shared" si="908"/>
        <v>0</v>
      </c>
      <c r="AR571" s="93">
        <f t="shared" si="908"/>
        <v>0</v>
      </c>
      <c r="AS571" s="93">
        <f t="shared" si="908"/>
        <v>0</v>
      </c>
      <c r="AT571" s="93">
        <f t="shared" si="908"/>
        <v>0</v>
      </c>
      <c r="AU571" s="93">
        <f t="shared" si="908"/>
        <v>0</v>
      </c>
      <c r="AV571" s="93">
        <f t="shared" si="908"/>
        <v>0</v>
      </c>
      <c r="AW571" s="93">
        <f t="shared" si="908"/>
        <v>0</v>
      </c>
      <c r="AX571" s="93">
        <f t="shared" si="908"/>
        <v>0</v>
      </c>
      <c r="AY571" s="93">
        <f t="shared" si="908"/>
        <v>0</v>
      </c>
      <c r="AZ571" s="17"/>
    </row>
    <row r="572" spans="3:52" x14ac:dyDescent="0.25"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17"/>
      <c r="W572" s="17"/>
      <c r="X572" s="103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69"/>
      <c r="AW572" s="69"/>
      <c r="AX572" s="69"/>
      <c r="AY572" s="69"/>
      <c r="AZ572" s="69"/>
    </row>
    <row r="573" spans="3:52" x14ac:dyDescent="0.25">
      <c r="C573" s="69"/>
      <c r="D573" s="69"/>
      <c r="E573" s="256" t="s">
        <v>376</v>
      </c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17"/>
      <c r="W573" s="17"/>
      <c r="X573" s="103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69"/>
      <c r="AW573" s="69"/>
      <c r="AX573" s="69"/>
      <c r="AY573" s="69"/>
      <c r="AZ573" s="69"/>
    </row>
    <row r="576" spans="3:52" x14ac:dyDescent="0.25">
      <c r="E576" s="109">
        <f>AS147</f>
        <v>64.469790450460522</v>
      </c>
      <c r="F576" s="109">
        <f t="shared" ref="F576:G576" si="909">AT147</f>
        <v>99.730716509163514</v>
      </c>
      <c r="G576" s="109">
        <f t="shared" si="909"/>
        <v>93.75</v>
      </c>
      <c r="H576" s="109">
        <f>MIN(H577:H597)</f>
        <v>6.9462181056176888</v>
      </c>
      <c r="I576" s="110">
        <f>MIN(I577:I597)*1000</f>
        <v>45</v>
      </c>
    </row>
    <row r="577" spans="4:9" ht="15.75" x14ac:dyDescent="0.25">
      <c r="D577" s="146">
        <f>BA531</f>
        <v>1.4999999999999999E-2</v>
      </c>
      <c r="E577" s="108">
        <f t="dataTable" ref="E577:G597" dt2D="0" dtr="0" r1="I103" ca="1"/>
        <v>565.43176414777236</v>
      </c>
      <c r="F577" s="108">
        <v>99.730716509163514</v>
      </c>
      <c r="G577" s="147">
        <v>93.75</v>
      </c>
      <c r="H577" s="148">
        <f>IF($D577=0,"",ABS(E577-100))</f>
        <v>465.43176414777236</v>
      </c>
      <c r="I577" s="149" t="str">
        <f>IF(H577=$H$576,D577,"")</f>
        <v/>
      </c>
    </row>
    <row r="578" spans="4:9" ht="15.75" x14ac:dyDescent="0.25">
      <c r="D578" s="146">
        <f t="shared" ref="D578:D597" si="910">BA532</f>
        <v>1.6E-2</v>
      </c>
      <c r="E578" s="108">
        <v>555.05778047746992</v>
      </c>
      <c r="F578" s="108">
        <v>99.730716509163514</v>
      </c>
      <c r="G578" s="147">
        <v>93.75</v>
      </c>
      <c r="H578" s="148">
        <f t="shared" ref="H578:H597" si="911">IF($D578=0,"",ABS(E578-100))</f>
        <v>455.05778047746992</v>
      </c>
      <c r="I578" s="149" t="str">
        <f t="shared" ref="I578:I597" si="912">IF(H578=$H$576,D578,"")</f>
        <v/>
      </c>
    </row>
    <row r="579" spans="4:9" ht="15.75" x14ac:dyDescent="0.25">
      <c r="D579" s="146">
        <f t="shared" si="910"/>
        <v>0.02</v>
      </c>
      <c r="E579" s="108">
        <v>497.26032386015902</v>
      </c>
      <c r="F579" s="108">
        <v>99.730716509163514</v>
      </c>
      <c r="G579" s="147">
        <v>93.75</v>
      </c>
      <c r="H579" s="148">
        <f t="shared" si="911"/>
        <v>397.26032386015902</v>
      </c>
      <c r="I579" s="149" t="str">
        <f t="shared" si="912"/>
        <v/>
      </c>
    </row>
    <row r="580" spans="4:9" ht="15.75" x14ac:dyDescent="0.25">
      <c r="D580" s="146">
        <f t="shared" si="910"/>
        <v>2.1999999999999999E-2</v>
      </c>
      <c r="E580" s="108">
        <v>459.63751464925224</v>
      </c>
      <c r="F580" s="108">
        <v>99.730716509163514</v>
      </c>
      <c r="G580" s="147">
        <v>93.75</v>
      </c>
      <c r="H580" s="148">
        <f t="shared" si="911"/>
        <v>359.63751464925224</v>
      </c>
      <c r="I580" s="149" t="str">
        <f t="shared" si="912"/>
        <v/>
      </c>
    </row>
    <row r="581" spans="4:9" ht="15.75" x14ac:dyDescent="0.25">
      <c r="D581" s="146">
        <f t="shared" si="910"/>
        <v>2.5000000000000001E-2</v>
      </c>
      <c r="E581" s="108">
        <v>396.46961602644348</v>
      </c>
      <c r="F581" s="108">
        <v>99.730716509163514</v>
      </c>
      <c r="G581" s="147">
        <v>93.75</v>
      </c>
      <c r="H581" s="148">
        <f t="shared" si="911"/>
        <v>296.46961602644348</v>
      </c>
      <c r="I581" s="149" t="str">
        <f t="shared" si="912"/>
        <v/>
      </c>
    </row>
    <row r="582" spans="4:9" ht="15.75" x14ac:dyDescent="0.25">
      <c r="D582" s="146">
        <f t="shared" si="910"/>
        <v>2.8000000000000001E-2</v>
      </c>
      <c r="E582" s="108">
        <v>331.24798367833932</v>
      </c>
      <c r="F582" s="108">
        <v>99.730716509163514</v>
      </c>
      <c r="G582" s="147">
        <v>93.75</v>
      </c>
      <c r="H582" s="148">
        <f t="shared" si="911"/>
        <v>231.24798367833932</v>
      </c>
      <c r="I582" s="149" t="str">
        <f t="shared" si="912"/>
        <v/>
      </c>
    </row>
    <row r="583" spans="4:9" ht="15.75" x14ac:dyDescent="0.25">
      <c r="D583" s="146">
        <f t="shared" si="910"/>
        <v>3.2000000000000001E-2</v>
      </c>
      <c r="E583" s="108">
        <v>251.20663325757278</v>
      </c>
      <c r="F583" s="108">
        <v>99.730716509163514</v>
      </c>
      <c r="G583" s="147">
        <v>93.75</v>
      </c>
      <c r="H583" s="148">
        <f t="shared" si="911"/>
        <v>151.20663325757278</v>
      </c>
      <c r="I583" s="149" t="str">
        <f t="shared" si="912"/>
        <v/>
      </c>
    </row>
    <row r="584" spans="4:9" ht="15.75" x14ac:dyDescent="0.25">
      <c r="D584" s="146">
        <f t="shared" si="910"/>
        <v>3.5999999999999997E-2</v>
      </c>
      <c r="E584" s="108">
        <v>185.88547905731562</v>
      </c>
      <c r="F584" s="108">
        <v>99.730716509163514</v>
      </c>
      <c r="G584" s="147">
        <v>93.75</v>
      </c>
      <c r="H584" s="148">
        <f t="shared" si="911"/>
        <v>85.885479057315621</v>
      </c>
      <c r="I584" s="149" t="str">
        <f t="shared" si="912"/>
        <v/>
      </c>
    </row>
    <row r="585" spans="4:9" ht="15.75" x14ac:dyDescent="0.25">
      <c r="D585" s="146">
        <f t="shared" si="910"/>
        <v>0.04</v>
      </c>
      <c r="E585" s="108">
        <v>136.40212447601257</v>
      </c>
      <c r="F585" s="108">
        <v>99.730716509163514</v>
      </c>
      <c r="G585" s="147">
        <v>93.75</v>
      </c>
      <c r="H585" s="148">
        <f t="shared" si="911"/>
        <v>36.402124476012574</v>
      </c>
      <c r="I585" s="149" t="str">
        <f t="shared" si="912"/>
        <v/>
      </c>
    </row>
    <row r="586" spans="4:9" ht="15.75" x14ac:dyDescent="0.25">
      <c r="D586" s="146">
        <f t="shared" si="910"/>
        <v>4.4999999999999998E-2</v>
      </c>
      <c r="E586" s="108">
        <v>93.053781894382311</v>
      </c>
      <c r="F586" s="108">
        <v>99.730716509163514</v>
      </c>
      <c r="G586" s="147">
        <v>93.75</v>
      </c>
      <c r="H586" s="148">
        <f t="shared" si="911"/>
        <v>6.9462181056176888</v>
      </c>
      <c r="I586" s="149">
        <f t="shared" si="912"/>
        <v>4.4999999999999998E-2</v>
      </c>
    </row>
    <row r="587" spans="4:9" ht="15.75" x14ac:dyDescent="0.25">
      <c r="D587" s="146">
        <f t="shared" si="910"/>
        <v>0.05</v>
      </c>
      <c r="E587" s="108">
        <v>64.469790450460522</v>
      </c>
      <c r="F587" s="108">
        <v>99.730716509163514</v>
      </c>
      <c r="G587" s="147">
        <v>93.75</v>
      </c>
      <c r="H587" s="148">
        <f t="shared" si="911"/>
        <v>35.530209549539478</v>
      </c>
      <c r="I587" s="149" t="str">
        <f t="shared" si="912"/>
        <v/>
      </c>
    </row>
    <row r="588" spans="4:9" ht="15.75" x14ac:dyDescent="0.25">
      <c r="D588" s="146">
        <f t="shared" si="910"/>
        <v>0</v>
      </c>
      <c r="E588" s="108">
        <v>603.74220672288811</v>
      </c>
      <c r="F588" s="108">
        <v>99.730716509163514</v>
      </c>
      <c r="G588" s="147">
        <v>93.75</v>
      </c>
      <c r="H588" s="148" t="str">
        <f t="shared" si="911"/>
        <v/>
      </c>
      <c r="I588" s="149" t="str">
        <f t="shared" si="912"/>
        <v/>
      </c>
    </row>
    <row r="589" spans="4:9" ht="15.75" x14ac:dyDescent="0.25">
      <c r="D589" s="146">
        <f t="shared" si="910"/>
        <v>0</v>
      </c>
      <c r="E589" s="108">
        <v>603.74220672288811</v>
      </c>
      <c r="F589" s="108">
        <v>99.730716509163514</v>
      </c>
      <c r="G589" s="147">
        <v>93.75</v>
      </c>
      <c r="H589" s="148" t="str">
        <f t="shared" si="911"/>
        <v/>
      </c>
      <c r="I589" s="149" t="str">
        <f t="shared" si="912"/>
        <v/>
      </c>
    </row>
    <row r="590" spans="4:9" ht="15.75" x14ac:dyDescent="0.25">
      <c r="D590" s="146">
        <f t="shared" si="910"/>
        <v>0</v>
      </c>
      <c r="E590" s="108">
        <v>603.74220672288811</v>
      </c>
      <c r="F590" s="108">
        <v>99.730716509163514</v>
      </c>
      <c r="G590" s="147">
        <v>93.75</v>
      </c>
      <c r="H590" s="148" t="str">
        <f t="shared" si="911"/>
        <v/>
      </c>
      <c r="I590" s="149" t="str">
        <f t="shared" si="912"/>
        <v/>
      </c>
    </row>
    <row r="591" spans="4:9" ht="15.75" x14ac:dyDescent="0.25">
      <c r="D591" s="146">
        <f t="shared" si="910"/>
        <v>0</v>
      </c>
      <c r="E591" s="108">
        <v>603.74220672288811</v>
      </c>
      <c r="F591" s="108">
        <v>99.730716509163514</v>
      </c>
      <c r="G591" s="147">
        <v>93.75</v>
      </c>
      <c r="H591" s="148" t="str">
        <f t="shared" si="911"/>
        <v/>
      </c>
      <c r="I591" s="149" t="str">
        <f t="shared" si="912"/>
        <v/>
      </c>
    </row>
    <row r="592" spans="4:9" ht="15.75" x14ac:dyDescent="0.25">
      <c r="D592" s="146">
        <f t="shared" si="910"/>
        <v>0</v>
      </c>
      <c r="E592" s="108">
        <v>603.74220672288811</v>
      </c>
      <c r="F592" s="108">
        <v>99.730716509163514</v>
      </c>
      <c r="G592" s="147">
        <v>93.75</v>
      </c>
      <c r="H592" s="148" t="str">
        <f t="shared" si="911"/>
        <v/>
      </c>
      <c r="I592" s="149" t="str">
        <f t="shared" si="912"/>
        <v/>
      </c>
    </row>
    <row r="593" spans="3:9" ht="15.75" x14ac:dyDescent="0.25">
      <c r="D593" s="146">
        <f t="shared" si="910"/>
        <v>0</v>
      </c>
      <c r="E593" s="108">
        <v>603.74220672288811</v>
      </c>
      <c r="F593" s="108">
        <v>99.730716509163514</v>
      </c>
      <c r="G593" s="147">
        <v>93.75</v>
      </c>
      <c r="H593" s="148" t="str">
        <f t="shared" si="911"/>
        <v/>
      </c>
      <c r="I593" s="149" t="str">
        <f t="shared" si="912"/>
        <v/>
      </c>
    </row>
    <row r="594" spans="3:9" ht="15.75" x14ac:dyDescent="0.25">
      <c r="D594" s="146">
        <f t="shared" si="910"/>
        <v>0</v>
      </c>
      <c r="E594" s="108">
        <v>603.74220672288811</v>
      </c>
      <c r="F594" s="108">
        <v>99.730716509163514</v>
      </c>
      <c r="G594" s="147">
        <v>93.75</v>
      </c>
      <c r="H594" s="148" t="str">
        <f t="shared" si="911"/>
        <v/>
      </c>
      <c r="I594" s="149" t="str">
        <f t="shared" si="912"/>
        <v/>
      </c>
    </row>
    <row r="595" spans="3:9" ht="15.75" x14ac:dyDescent="0.25">
      <c r="D595" s="146">
        <f t="shared" si="910"/>
        <v>0</v>
      </c>
      <c r="E595" s="108">
        <v>603.74220672288811</v>
      </c>
      <c r="F595" s="108">
        <v>99.730716509163514</v>
      </c>
      <c r="G595" s="147">
        <v>93.75</v>
      </c>
      <c r="H595" s="148" t="str">
        <f t="shared" si="911"/>
        <v/>
      </c>
      <c r="I595" s="149" t="str">
        <f t="shared" si="912"/>
        <v/>
      </c>
    </row>
    <row r="596" spans="3:9" ht="15.75" x14ac:dyDescent="0.25">
      <c r="D596" s="146">
        <f t="shared" si="910"/>
        <v>0</v>
      </c>
      <c r="E596" s="108">
        <v>603.74220672288811</v>
      </c>
      <c r="F596" s="108">
        <v>99.730716509163514</v>
      </c>
      <c r="G596" s="147">
        <v>93.75</v>
      </c>
      <c r="H596" s="148" t="str">
        <f t="shared" si="911"/>
        <v/>
      </c>
      <c r="I596" s="149" t="str">
        <f t="shared" si="912"/>
        <v/>
      </c>
    </row>
    <row r="597" spans="3:9" ht="15.75" x14ac:dyDescent="0.25">
      <c r="D597" s="146">
        <f t="shared" si="910"/>
        <v>0</v>
      </c>
      <c r="E597" s="108">
        <v>603.74220672288811</v>
      </c>
      <c r="F597" s="108">
        <v>99.730716509163514</v>
      </c>
      <c r="G597" s="147">
        <v>93.75</v>
      </c>
      <c r="H597" s="148" t="str">
        <f t="shared" si="911"/>
        <v/>
      </c>
      <c r="I597" s="149" t="str">
        <f t="shared" si="912"/>
        <v/>
      </c>
    </row>
    <row r="599" spans="3:9" x14ac:dyDescent="0.25">
      <c r="D599" s="260" t="s">
        <v>377</v>
      </c>
      <c r="E599" s="112">
        <f>I576</f>
        <v>45</v>
      </c>
      <c r="F599" s="111" t="s">
        <v>124</v>
      </c>
    </row>
    <row r="600" spans="3:9" x14ac:dyDescent="0.25">
      <c r="D600" s="260"/>
    </row>
    <row r="601" spans="3:9" x14ac:dyDescent="0.25">
      <c r="D601" s="29" t="s">
        <v>346</v>
      </c>
    </row>
    <row r="603" spans="3:9" x14ac:dyDescent="0.25">
      <c r="C603" s="101" t="s">
        <v>381</v>
      </c>
      <c r="D603" s="101"/>
      <c r="E603" s="3"/>
      <c r="F603" s="18"/>
    </row>
    <row r="604" spans="3:9" x14ac:dyDescent="0.25">
      <c r="C604" s="255" t="s">
        <v>382</v>
      </c>
      <c r="D604" s="255"/>
      <c r="E604" s="3"/>
      <c r="F604" s="18"/>
    </row>
    <row r="605" spans="3:9" x14ac:dyDescent="0.25">
      <c r="C605" s="114" t="s">
        <v>383</v>
      </c>
      <c r="D605" s="115">
        <f>mc*a</f>
        <v>900</v>
      </c>
      <c r="E605" s="3"/>
      <c r="F605" s="18"/>
    </row>
    <row r="606" spans="3:9" x14ac:dyDescent="0.25">
      <c r="C606" s="119"/>
      <c r="D606" s="119"/>
      <c r="E606" s="18"/>
      <c r="F606" s="18"/>
    </row>
    <row r="607" spans="3:9" x14ac:dyDescent="0.25">
      <c r="C607" s="101" t="s">
        <v>384</v>
      </c>
      <c r="D607" s="101"/>
      <c r="E607" s="3"/>
      <c r="F607" s="18"/>
    </row>
    <row r="608" spans="3:9" ht="18" x14ac:dyDescent="0.35">
      <c r="C608" s="255" t="s">
        <v>385</v>
      </c>
      <c r="D608" s="255"/>
      <c r="E608" s="3"/>
      <c r="F608" s="18"/>
    </row>
    <row r="609" spans="2:26" x14ac:dyDescent="0.25">
      <c r="C609" s="114" t="s">
        <v>386</v>
      </c>
      <c r="D609" s="115">
        <f>mc*g*mi</f>
        <v>147.15</v>
      </c>
      <c r="E609" s="3"/>
      <c r="F609" s="18"/>
    </row>
    <row r="610" spans="2:26" x14ac:dyDescent="0.25">
      <c r="C610" s="119"/>
      <c r="D610" s="119"/>
      <c r="E610" s="18"/>
      <c r="F610" s="18"/>
    </row>
    <row r="611" spans="2:26" x14ac:dyDescent="0.25">
      <c r="C611" s="101" t="s">
        <v>387</v>
      </c>
      <c r="D611" s="101"/>
      <c r="E611" s="3"/>
      <c r="F611" s="18"/>
    </row>
    <row r="612" spans="2:26" x14ac:dyDescent="0.25">
      <c r="C612" s="255" t="s">
        <v>388</v>
      </c>
      <c r="D612" s="255"/>
      <c r="E612" s="3"/>
      <c r="F612" s="18"/>
    </row>
    <row r="613" spans="2:26" x14ac:dyDescent="0.25">
      <c r="C613" s="114" t="s">
        <v>389</v>
      </c>
      <c r="D613" s="115">
        <f>fw+fp*mi</f>
        <v>6830</v>
      </c>
      <c r="E613" s="3"/>
      <c r="F613" s="18"/>
    </row>
    <row r="614" spans="2:26" x14ac:dyDescent="0.25">
      <c r="C614" s="120"/>
      <c r="D614" s="121"/>
      <c r="E614" s="18"/>
      <c r="F614" s="18"/>
    </row>
    <row r="615" spans="2:26" x14ac:dyDescent="0.25">
      <c r="B615" s="162"/>
      <c r="C615" s="163"/>
      <c r="D615" s="164">
        <v>1</v>
      </c>
      <c r="E615" s="164">
        <v>2</v>
      </c>
      <c r="F615" s="164">
        <v>3</v>
      </c>
      <c r="G615" s="164">
        <v>4</v>
      </c>
      <c r="H615" s="164">
        <v>5</v>
      </c>
      <c r="I615" s="164">
        <v>6</v>
      </c>
      <c r="J615" s="164">
        <v>7</v>
      </c>
      <c r="K615" s="164">
        <v>8</v>
      </c>
      <c r="L615" s="164">
        <v>9</v>
      </c>
      <c r="M615" s="119"/>
      <c r="N615"/>
      <c r="O615"/>
      <c r="P61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</row>
    <row r="616" spans="2:26" x14ac:dyDescent="0.25">
      <c r="B616" s="150" t="s">
        <v>425</v>
      </c>
      <c r="C616" s="161"/>
      <c r="D616" s="145" t="s">
        <v>408</v>
      </c>
      <c r="E616" s="145" t="s">
        <v>409</v>
      </c>
      <c r="F616" s="145" t="s">
        <v>410</v>
      </c>
      <c r="G616" s="145" t="s">
        <v>411</v>
      </c>
      <c r="H616" s="145" t="s">
        <v>412</v>
      </c>
      <c r="I616" s="145" t="s">
        <v>408</v>
      </c>
      <c r="J616" s="145" t="s">
        <v>409</v>
      </c>
      <c r="K616" s="145" t="s">
        <v>410</v>
      </c>
      <c r="L616" s="145">
        <v>0</v>
      </c>
      <c r="M616" s="119"/>
      <c r="N616"/>
      <c r="O616"/>
      <c r="P616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</row>
    <row r="617" spans="2:26" x14ac:dyDescent="0.25">
      <c r="B617" s="150" t="s">
        <v>426</v>
      </c>
      <c r="C617" s="161"/>
      <c r="D617" s="145">
        <f>fa+t</f>
        <v>1047.1500000000001</v>
      </c>
      <c r="E617" s="145">
        <f>t</f>
        <v>147.15</v>
      </c>
      <c r="F617" s="145">
        <f>fa-t</f>
        <v>752.85</v>
      </c>
      <c r="G617" s="145">
        <f>fwo+t</f>
        <v>6977.15</v>
      </c>
      <c r="H617" s="145">
        <f>fwo-fa-t</f>
        <v>5782.85</v>
      </c>
      <c r="I617" s="145">
        <f>fa+t</f>
        <v>1047.1500000000001</v>
      </c>
      <c r="J617" s="145">
        <f>t</f>
        <v>147.15</v>
      </c>
      <c r="K617" s="145">
        <f>fa-t</f>
        <v>752.85</v>
      </c>
      <c r="L617" s="145">
        <v>0</v>
      </c>
      <c r="M617" s="119"/>
      <c r="N617"/>
      <c r="O617"/>
      <c r="P617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</row>
    <row r="618" spans="2:26" x14ac:dyDescent="0.25">
      <c r="B618" s="150" t="s">
        <v>427</v>
      </c>
      <c r="C618" s="161"/>
      <c r="D618" s="259">
        <f>l.1/(t.1*sp)*60</f>
        <v>1250</v>
      </c>
      <c r="E618" s="259">
        <f>l.2/(t.2*sp)*60</f>
        <v>2500</v>
      </c>
      <c r="F618" s="259">
        <f>l.3/(t.3*sp)*60</f>
        <v>1265.6249999999998</v>
      </c>
      <c r="G618" s="259">
        <f>l.4/(t.4*sp)*60</f>
        <v>31.249999999999996</v>
      </c>
      <c r="H618" s="259">
        <f>l.5/(t.5*sp)*60</f>
        <v>15.625000000000002</v>
      </c>
      <c r="I618" s="259">
        <f>l.6/(t.6*sp)*60</f>
        <v>1250</v>
      </c>
      <c r="J618" s="259">
        <f>l.7/(t.7*sp)*60</f>
        <v>2500</v>
      </c>
      <c r="K618" s="259">
        <f>l.8/(t.8*sp)*60</f>
        <v>1250</v>
      </c>
      <c r="L618" s="259">
        <v>0</v>
      </c>
    </row>
    <row r="619" spans="2:26" x14ac:dyDescent="0.25">
      <c r="B619" s="150" t="s">
        <v>424</v>
      </c>
      <c r="C619" s="161"/>
      <c r="D619" s="259"/>
      <c r="E619" s="259"/>
      <c r="F619" s="259"/>
      <c r="G619" s="259"/>
      <c r="H619" s="259"/>
      <c r="I619" s="259"/>
      <c r="J619" s="259"/>
      <c r="K619" s="259"/>
      <c r="L619" s="259"/>
    </row>
    <row r="620" spans="2:26" x14ac:dyDescent="0.25">
      <c r="B620" s="150" t="s">
        <v>413</v>
      </c>
      <c r="C620" s="161"/>
      <c r="D620" s="151">
        <f>D617^2*D618*t.1/60</f>
        <v>2538247.9687500005</v>
      </c>
      <c r="E620" s="151">
        <f>E617^2*E618*t.2/60</f>
        <v>170425.92546386726</v>
      </c>
      <c r="F620" s="151">
        <f>F617^2*F618*t.3/60</f>
        <v>1311792.9690673829</v>
      </c>
      <c r="G620" s="151">
        <f>G617^2*G618*t.4/60</f>
        <v>243385503.32729945</v>
      </c>
      <c r="H620" s="151">
        <f>H617^2*H618*t.5/60</f>
        <v>12095.397179723672</v>
      </c>
      <c r="I620" s="151">
        <f>I617^2*I618*t.6/60</f>
        <v>2538247.9687500005</v>
      </c>
      <c r="J620" s="151">
        <f>J617^2*J618*t.7/60</f>
        <v>278683.70625000005</v>
      </c>
      <c r="K620" s="151">
        <f>K617^2*K618*t.8/60</f>
        <v>1311997.9687500002</v>
      </c>
      <c r="L620" s="145">
        <f>L617^2*L618*t.1</f>
        <v>0</v>
      </c>
    </row>
    <row r="621" spans="2:26" x14ac:dyDescent="0.25">
      <c r="C621" s="120"/>
      <c r="D621" s="121"/>
      <c r="E621" s="18"/>
      <c r="F621" s="18"/>
    </row>
    <row r="622" spans="2:26" x14ac:dyDescent="0.25">
      <c r="C622" s="101" t="s">
        <v>390</v>
      </c>
      <c r="D622" s="124"/>
      <c r="E622" s="3"/>
      <c r="F622" s="3"/>
    </row>
    <row r="623" spans="2:26" x14ac:dyDescent="0.25">
      <c r="C623" s="123" t="s">
        <v>391</v>
      </c>
      <c r="D623" s="152" t="s">
        <v>392</v>
      </c>
      <c r="E623" s="3"/>
      <c r="F623" s="3"/>
    </row>
    <row r="624" spans="2:26" x14ac:dyDescent="0.25">
      <c r="C624" s="123" t="s">
        <v>391</v>
      </c>
      <c r="D624" s="124">
        <f>(SUM(D620:L620)/(tc/60*D632))^(0.5)</f>
        <v>2680.8687037254517</v>
      </c>
      <c r="E624" s="3"/>
      <c r="F624" s="3"/>
    </row>
    <row r="625" spans="3:7" x14ac:dyDescent="0.25">
      <c r="C625" s="120"/>
      <c r="D625" s="121"/>
      <c r="E625" s="18"/>
      <c r="F625" s="18"/>
    </row>
    <row r="626" spans="3:7" x14ac:dyDescent="0.25">
      <c r="C626" s="124" t="s">
        <v>393</v>
      </c>
      <c r="D626" s="124"/>
      <c r="E626" s="3"/>
      <c r="F626" s="3"/>
    </row>
    <row r="627" spans="3:7" x14ac:dyDescent="0.25">
      <c r="C627" s="255" t="s">
        <v>394</v>
      </c>
      <c r="D627" s="255"/>
      <c r="E627" s="3"/>
      <c r="F627" s="3"/>
    </row>
    <row r="628" spans="3:7" x14ac:dyDescent="0.25">
      <c r="C628" s="123" t="s">
        <v>395</v>
      </c>
      <c r="D628" s="124">
        <f>1/3*fw</f>
        <v>2200</v>
      </c>
      <c r="E628" s="3"/>
      <c r="F628" s="3"/>
    </row>
    <row r="629" spans="3:7" x14ac:dyDescent="0.25">
      <c r="C629" s="119"/>
      <c r="D629" s="119"/>
      <c r="E629" s="18"/>
      <c r="F629" s="18"/>
    </row>
    <row r="630" spans="3:7" x14ac:dyDescent="0.25">
      <c r="C630" s="101" t="s">
        <v>396</v>
      </c>
      <c r="D630" s="101"/>
      <c r="E630" s="3"/>
      <c r="F630" s="3"/>
    </row>
    <row r="631" spans="3:7" x14ac:dyDescent="0.25">
      <c r="C631" s="124" t="s">
        <v>397</v>
      </c>
      <c r="D631" s="101"/>
      <c r="E631" s="3"/>
      <c r="F631" s="3"/>
    </row>
    <row r="632" spans="3:7" x14ac:dyDescent="0.25">
      <c r="C632" s="123" t="s">
        <v>398</v>
      </c>
      <c r="D632" s="101">
        <f>(2*lsz+2*lr)/(tc/60*sp)</f>
        <v>178.85223177155535</v>
      </c>
      <c r="E632" s="3"/>
      <c r="F632" s="3"/>
    </row>
    <row r="633" spans="3:7" x14ac:dyDescent="0.25">
      <c r="C633" s="119"/>
      <c r="D633" s="119"/>
      <c r="E633" s="18"/>
      <c r="F633" s="18"/>
    </row>
    <row r="634" spans="3:7" x14ac:dyDescent="0.25">
      <c r="C634" s="101" t="s">
        <v>399</v>
      </c>
      <c r="D634" s="101"/>
      <c r="E634" s="3"/>
      <c r="F634" s="3"/>
      <c r="G634" s="243">
        <v>4</v>
      </c>
    </row>
    <row r="635" spans="3:7" x14ac:dyDescent="0.25">
      <c r="C635" s="123" t="s">
        <v>400</v>
      </c>
      <c r="D635" s="156">
        <v>25</v>
      </c>
      <c r="E635" s="3"/>
      <c r="F635" s="3"/>
      <c r="G635" s="243"/>
    </row>
    <row r="636" spans="3:7" x14ac:dyDescent="0.25">
      <c r="C636" s="153">
        <f ca="1">TODAY()</f>
        <v>43184</v>
      </c>
      <c r="D636" s="153"/>
      <c r="E636" s="3"/>
      <c r="F636" s="3"/>
    </row>
    <row r="637" spans="3:7" x14ac:dyDescent="0.25">
      <c r="C637" s="153">
        <f ca="1">TODAY()+D635*365</f>
        <v>52309</v>
      </c>
      <c r="D637" s="153"/>
      <c r="E637" s="3"/>
      <c r="F637" s="3"/>
    </row>
    <row r="638" spans="3:7" x14ac:dyDescent="0.25">
      <c r="C638" s="119"/>
      <c r="D638" s="119"/>
      <c r="E638" s="18"/>
      <c r="F638" s="18"/>
    </row>
    <row r="639" spans="3:7" x14ac:dyDescent="0.25">
      <c r="C639" s="101" t="s">
        <v>401</v>
      </c>
      <c r="D639" s="101"/>
      <c r="E639" s="3"/>
      <c r="F639" s="3"/>
      <c r="G639" s="243">
        <v>5</v>
      </c>
    </row>
    <row r="640" spans="3:7" x14ac:dyDescent="0.25">
      <c r="C640" s="123" t="s">
        <v>402</v>
      </c>
      <c r="D640" s="156">
        <v>24</v>
      </c>
      <c r="E640" s="3"/>
      <c r="F640" s="3"/>
      <c r="G640" s="243"/>
    </row>
    <row r="641" spans="3:15" x14ac:dyDescent="0.25">
      <c r="C641" s="120"/>
      <c r="D641" s="121"/>
      <c r="E641" s="18"/>
      <c r="F641" s="18"/>
    </row>
    <row r="642" spans="3:15" x14ac:dyDescent="0.25">
      <c r="C642" s="101" t="s">
        <v>428</v>
      </c>
      <c r="D642" s="124"/>
      <c r="E642" s="3"/>
      <c r="F642" s="3"/>
      <c r="G642" s="243">
        <v>6</v>
      </c>
    </row>
    <row r="643" spans="3:15" x14ac:dyDescent="0.25">
      <c r="C643" s="123" t="s">
        <v>429</v>
      </c>
      <c r="D643" s="156">
        <v>90</v>
      </c>
      <c r="E643" s="3"/>
      <c r="F643" s="3"/>
      <c r="G643" s="243"/>
    </row>
    <row r="644" spans="3:15" x14ac:dyDescent="0.25">
      <c r="C644" s="119"/>
      <c r="D644" s="119"/>
      <c r="E644" s="18"/>
      <c r="F644" s="18"/>
    </row>
    <row r="645" spans="3:15" x14ac:dyDescent="0.25">
      <c r="C645" s="101" t="s">
        <v>403</v>
      </c>
      <c r="D645" s="101"/>
      <c r="E645" s="3"/>
      <c r="F645" s="3"/>
    </row>
    <row r="646" spans="3:15" x14ac:dyDescent="0.25">
      <c r="C646" s="255" t="s">
        <v>430</v>
      </c>
      <c r="D646" s="255"/>
      <c r="E646" s="3"/>
      <c r="F646" s="3"/>
    </row>
    <row r="647" spans="3:15" x14ac:dyDescent="0.25">
      <c r="C647" s="123" t="s">
        <v>404</v>
      </c>
      <c r="D647" s="154">
        <f ca="1">VALUE(NETWORKDAYS(C636,C637,))*ld*(wyp/100)*(nsr*60)</f>
        <v>1511055257.7987251</v>
      </c>
      <c r="E647" s="3"/>
      <c r="F647" s="3"/>
    </row>
    <row r="648" spans="3:15" x14ac:dyDescent="0.25">
      <c r="C648" s="119"/>
      <c r="D648" s="122"/>
      <c r="E648" s="18"/>
      <c r="F648" s="18"/>
    </row>
    <row r="649" spans="3:15" x14ac:dyDescent="0.25">
      <c r="C649" s="101" t="s">
        <v>405</v>
      </c>
      <c r="D649" s="101"/>
      <c r="E649" s="3"/>
      <c r="F649" s="3"/>
    </row>
    <row r="650" spans="3:15" x14ac:dyDescent="0.25">
      <c r="C650" s="101" t="s">
        <v>406</v>
      </c>
      <c r="D650" s="101"/>
      <c r="E650" s="3"/>
      <c r="F650" s="3"/>
    </row>
    <row r="651" spans="3:15" x14ac:dyDescent="0.25">
      <c r="C651" s="123" t="s">
        <v>407</v>
      </c>
      <c r="D651" s="155">
        <f ca="1">(fz+D628)*(D647/10^6)^(1/3)</f>
        <v>56008.925449721501</v>
      </c>
      <c r="E651" s="3"/>
      <c r="F651" s="3"/>
    </row>
    <row r="652" spans="3:15" x14ac:dyDescent="0.25">
      <c r="E652" s="253" t="s">
        <v>405</v>
      </c>
      <c r="F652" s="253"/>
      <c r="G652" s="253"/>
      <c r="H652" s="253"/>
      <c r="I652" s="253"/>
      <c r="J652" s="253"/>
      <c r="K652" s="253"/>
      <c r="L652" s="253"/>
      <c r="M652" s="253"/>
      <c r="N652" s="253"/>
    </row>
    <row r="653" spans="3:15" x14ac:dyDescent="0.25">
      <c r="C653" s="150"/>
      <c r="D653" s="150"/>
      <c r="E653" s="252" t="s">
        <v>431</v>
      </c>
      <c r="F653" s="252"/>
      <c r="G653" s="252"/>
      <c r="H653" s="252"/>
      <c r="I653" s="252"/>
      <c r="J653" s="252"/>
      <c r="K653" s="252"/>
      <c r="L653" s="252"/>
      <c r="M653" s="252"/>
      <c r="N653" s="252"/>
      <c r="O653" s="166" t="s">
        <v>438</v>
      </c>
    </row>
    <row r="654" spans="3:15" x14ac:dyDescent="0.25">
      <c r="C654" s="150"/>
      <c r="D654" s="159">
        <f ca="1">D651</f>
        <v>56008.925449721501</v>
      </c>
      <c r="E654" s="158">
        <f>1*mn</f>
        <v>3</v>
      </c>
      <c r="F654" s="158">
        <f>2*mn</f>
        <v>6</v>
      </c>
      <c r="G654" s="158">
        <f>3*mn</f>
        <v>9</v>
      </c>
      <c r="H654" s="158">
        <f>4*mn</f>
        <v>12</v>
      </c>
      <c r="I654" s="158">
        <f>5*mn</f>
        <v>15</v>
      </c>
      <c r="J654" s="158">
        <f>6*mn</f>
        <v>18</v>
      </c>
      <c r="K654" s="158">
        <f>7*mn</f>
        <v>21</v>
      </c>
      <c r="L654" s="158">
        <f>8*mn</f>
        <v>24</v>
      </c>
      <c r="M654" s="158">
        <f>9*mn</f>
        <v>27</v>
      </c>
      <c r="N654" s="158">
        <f>10*mn</f>
        <v>30</v>
      </c>
      <c r="O654" s="65">
        <v>3</v>
      </c>
    </row>
    <row r="655" spans="3:15" x14ac:dyDescent="0.25">
      <c r="C655" s="157" t="s">
        <v>432</v>
      </c>
      <c r="D655" s="160">
        <f>8*wyp/100</f>
        <v>7.2</v>
      </c>
      <c r="E655" s="151">
        <f t="dataTable" ref="E655:N657" dt2D="1" dtr="1" r1="D635" r2="D640" ca="1"/>
        <v>18499.41176907481</v>
      </c>
      <c r="F655" s="151">
        <v>23302.836024950808</v>
      </c>
      <c r="G655" s="151">
        <v>26673.194290187144</v>
      </c>
      <c r="H655" s="151">
        <v>29359.733630084094</v>
      </c>
      <c r="I655" s="151">
        <v>31622.772029337659</v>
      </c>
      <c r="J655" s="151">
        <v>33606.118954142519</v>
      </c>
      <c r="K655" s="151">
        <v>35375.183912052751</v>
      </c>
      <c r="L655" s="151">
        <v>36987.006602328911</v>
      </c>
      <c r="M655" s="151">
        <v>38467.581708271624</v>
      </c>
      <c r="N655" s="151">
        <v>39842.196135789338</v>
      </c>
    </row>
    <row r="656" spans="3:15" x14ac:dyDescent="0.25">
      <c r="C656" s="157" t="s">
        <v>433</v>
      </c>
      <c r="D656" s="160">
        <f>16*wyp/100</f>
        <v>14.4</v>
      </c>
      <c r="E656" s="151">
        <v>23307.79829853031</v>
      </c>
      <c r="F656" s="151">
        <v>29359.733630084094</v>
      </c>
      <c r="G656" s="151">
        <v>33606.118954142519</v>
      </c>
      <c r="H656" s="151">
        <v>36990.946419849359</v>
      </c>
      <c r="I656" s="151">
        <v>39842.196135789338</v>
      </c>
      <c r="J656" s="151">
        <v>42341.056675595246</v>
      </c>
      <c r="K656" s="151">
        <v>44569.938854697721</v>
      </c>
      <c r="L656" s="151">
        <v>46600.70819087483</v>
      </c>
      <c r="M656" s="151">
        <v>48466.115932802379</v>
      </c>
      <c r="N656" s="151">
        <v>50198.02158552115</v>
      </c>
    </row>
    <row r="657" spans="3:14" x14ac:dyDescent="0.25">
      <c r="C657" s="157" t="s">
        <v>434</v>
      </c>
      <c r="D657" s="160">
        <f>24*wyp/100</f>
        <v>21.6</v>
      </c>
      <c r="E657" s="151">
        <v>26680.768674887968</v>
      </c>
      <c r="F657" s="151">
        <v>33608.505243929292</v>
      </c>
      <c r="G657" s="151">
        <v>38469.403003748434</v>
      </c>
      <c r="H657" s="151">
        <v>42344.063212328736</v>
      </c>
      <c r="I657" s="151">
        <v>45607.929371241371</v>
      </c>
      <c r="J657" s="151">
        <v>48468.410621311705</v>
      </c>
      <c r="K657" s="151">
        <v>51019.84379670363</v>
      </c>
      <c r="L657" s="151">
        <v>53344.49437916615</v>
      </c>
      <c r="M657" s="151">
        <v>55479.853189519847</v>
      </c>
      <c r="N657" s="151">
        <v>57462.39025694564</v>
      </c>
    </row>
    <row r="675" spans="2:9" x14ac:dyDescent="0.25">
      <c r="B675" s="165" t="s">
        <v>343</v>
      </c>
      <c r="C675" s="165" t="s">
        <v>124</v>
      </c>
      <c r="D675" s="243">
        <v>7</v>
      </c>
    </row>
    <row r="676" spans="2:9" x14ac:dyDescent="0.25">
      <c r="B676" s="165">
        <f>sp*1000</f>
        <v>8</v>
      </c>
      <c r="C676" s="165">
        <f>d*1000</f>
        <v>50</v>
      </c>
      <c r="D676" s="243"/>
    </row>
    <row r="677" spans="2:9" ht="15" customHeight="1" x14ac:dyDescent="0.25">
      <c r="B677" s="254" t="s">
        <v>436</v>
      </c>
      <c r="C677" s="254"/>
      <c r="D677" s="254"/>
      <c r="E677" s="254"/>
      <c r="F677" s="254"/>
      <c r="G677" s="254"/>
      <c r="I677" s="167"/>
    </row>
    <row r="678" spans="2:9" x14ac:dyDescent="0.25">
      <c r="B678" s="254"/>
      <c r="C678" s="254"/>
      <c r="D678" s="254"/>
      <c r="E678" s="254"/>
      <c r="F678" s="254"/>
      <c r="G678" s="254"/>
      <c r="I678" s="167"/>
    </row>
    <row r="679" spans="2:9" x14ac:dyDescent="0.25">
      <c r="B679" s="254"/>
      <c r="C679" s="254"/>
      <c r="D679" s="254"/>
      <c r="E679" s="254"/>
      <c r="F679" s="254"/>
      <c r="G679" s="254"/>
      <c r="I679" s="167"/>
    </row>
    <row r="680" spans="2:9" x14ac:dyDescent="0.25">
      <c r="B680" s="254"/>
      <c r="C680" s="254"/>
      <c r="D680" s="254"/>
      <c r="E680" s="254"/>
      <c r="F680" s="254"/>
      <c r="G680" s="254"/>
      <c r="I680" s="167"/>
    </row>
    <row r="681" spans="2:9" x14ac:dyDescent="0.25">
      <c r="B681" s="254"/>
      <c r="C681" s="254"/>
      <c r="D681" s="254"/>
      <c r="E681" s="254"/>
      <c r="F681" s="254"/>
      <c r="G681" s="254"/>
    </row>
    <row r="682" spans="2:9" x14ac:dyDescent="0.25">
      <c r="B682" s="250" t="s">
        <v>435</v>
      </c>
      <c r="C682" s="250"/>
      <c r="D682" s="250"/>
      <c r="E682" s="250" t="s">
        <v>437</v>
      </c>
      <c r="F682" s="250"/>
      <c r="G682" s="250"/>
    </row>
    <row r="683" spans="2:9" x14ac:dyDescent="0.25">
      <c r="B683" s="251" t="s">
        <v>715</v>
      </c>
      <c r="C683" s="251"/>
      <c r="D683" s="251"/>
      <c r="E683" s="251">
        <v>56740</v>
      </c>
      <c r="F683" s="251"/>
      <c r="G683" s="251"/>
    </row>
    <row r="687" spans="2:9" x14ac:dyDescent="0.25">
      <c r="C687" s="1" t="s">
        <v>548</v>
      </c>
      <c r="D687" s="1" t="s">
        <v>547</v>
      </c>
      <c r="E687" s="1">
        <f ca="1">D647*sp</f>
        <v>12088442.062389802</v>
      </c>
      <c r="F687" s="1" t="s">
        <v>26</v>
      </c>
    </row>
    <row r="688" spans="2:9" x14ac:dyDescent="0.25">
      <c r="C688" s="10" t="s">
        <v>623</v>
      </c>
      <c r="D688" s="10" t="s">
        <v>555</v>
      </c>
      <c r="E688" s="10">
        <f ca="1">R699</f>
        <v>40</v>
      </c>
      <c r="F688" s="10" t="s">
        <v>111</v>
      </c>
    </row>
    <row r="689" spans="3:28" x14ac:dyDescent="0.25">
      <c r="C689" s="15" t="s">
        <v>624</v>
      </c>
      <c r="D689" s="15" t="s">
        <v>620</v>
      </c>
      <c r="E689" s="15">
        <f ca="1">T699</f>
        <v>84</v>
      </c>
      <c r="F689" s="15" t="s">
        <v>111</v>
      </c>
      <c r="K689" s="248" t="s">
        <v>629</v>
      </c>
      <c r="L689" s="248" t="s">
        <v>631</v>
      </c>
      <c r="M689" s="248" t="s">
        <v>632</v>
      </c>
      <c r="N689" s="248" t="s">
        <v>630</v>
      </c>
      <c r="O689" s="249" t="s">
        <v>635</v>
      </c>
    </row>
    <row r="690" spans="3:28" x14ac:dyDescent="0.25">
      <c r="C690" s="10" t="s">
        <v>554</v>
      </c>
      <c r="D690" s="10" t="s">
        <v>556</v>
      </c>
      <c r="E690" s="182">
        <v>50</v>
      </c>
      <c r="F690" s="10" t="s">
        <v>111</v>
      </c>
      <c r="G690" s="243">
        <v>8</v>
      </c>
      <c r="K690" s="248"/>
      <c r="L690" s="248"/>
      <c r="M690" s="248"/>
      <c r="N690" s="248"/>
      <c r="O690" s="249"/>
    </row>
    <row r="691" spans="3:28" x14ac:dyDescent="0.25">
      <c r="C691" s="15" t="s">
        <v>633</v>
      </c>
      <c r="D691" s="15" t="s">
        <v>621</v>
      </c>
      <c r="E691" s="15">
        <f ca="1">W699*1000</f>
        <v>516</v>
      </c>
      <c r="F691" s="15" t="s">
        <v>111</v>
      </c>
      <c r="G691" s="243"/>
      <c r="K691" s="248"/>
      <c r="L691" s="248"/>
      <c r="M691" s="248"/>
      <c r="N691" s="248"/>
      <c r="O691" s="249"/>
    </row>
    <row r="692" spans="3:28" x14ac:dyDescent="0.25">
      <c r="C692" s="10" t="s">
        <v>622</v>
      </c>
      <c r="D692" s="10" t="s">
        <v>627</v>
      </c>
      <c r="E692" s="10">
        <f>mc*g+fp</f>
        <v>7543</v>
      </c>
      <c r="F692" s="10" t="s">
        <v>51</v>
      </c>
      <c r="K692" s="248"/>
      <c r="L692" s="248"/>
      <c r="M692" s="248"/>
      <c r="N692" s="248"/>
      <c r="O692" s="249"/>
    </row>
    <row r="693" spans="3:28" x14ac:dyDescent="0.25">
      <c r="C693" s="15" t="s">
        <v>625</v>
      </c>
      <c r="D693" s="15" t="s">
        <v>628</v>
      </c>
      <c r="E693" s="15">
        <f>E692/4</f>
        <v>1885.75</v>
      </c>
      <c r="F693" s="15" t="s">
        <v>51</v>
      </c>
      <c r="H693" s="181"/>
      <c r="I693" s="181"/>
      <c r="J693" s="181"/>
      <c r="K693" s="248"/>
      <c r="L693" s="248"/>
      <c r="M693" s="248"/>
      <c r="N693" s="248"/>
      <c r="O693" s="249"/>
    </row>
    <row r="694" spans="3:28" x14ac:dyDescent="0.25">
      <c r="C694" s="246" t="s">
        <v>12</v>
      </c>
      <c r="D694" s="10" t="s">
        <v>629</v>
      </c>
      <c r="E694" s="10">
        <f ca="1">X699</f>
        <v>2086.9181245999571</v>
      </c>
      <c r="F694" s="10" t="s">
        <v>51</v>
      </c>
      <c r="H694" s="172"/>
      <c r="I694" s="181"/>
      <c r="J694" s="181"/>
      <c r="K694" s="248"/>
      <c r="L694" s="248"/>
      <c r="M694" s="248"/>
      <c r="N694" s="248"/>
      <c r="O694" s="249"/>
    </row>
    <row r="695" spans="3:28" x14ac:dyDescent="0.25">
      <c r="C695" s="246"/>
      <c r="D695" s="15" t="s">
        <v>631</v>
      </c>
      <c r="E695" s="15">
        <f ca="1">Y699</f>
        <v>1684.5818754000427</v>
      </c>
      <c r="F695" s="15" t="s">
        <v>51</v>
      </c>
      <c r="H695" s="172"/>
      <c r="I695" s="181"/>
      <c r="J695" s="181"/>
      <c r="K695" s="248"/>
      <c r="L695" s="248"/>
      <c r="M695" s="248"/>
      <c r="N695" s="248"/>
      <c r="O695" s="249"/>
    </row>
    <row r="696" spans="3:28" x14ac:dyDescent="0.25">
      <c r="C696" s="247" t="s">
        <v>626</v>
      </c>
      <c r="D696" s="10" t="s">
        <v>632</v>
      </c>
      <c r="E696" s="10">
        <f ca="1">Z699</f>
        <v>1684.5818754000427</v>
      </c>
      <c r="F696" s="10" t="s">
        <v>51</v>
      </c>
      <c r="H696" s="172"/>
      <c r="I696" s="181"/>
      <c r="J696" s="181"/>
      <c r="K696" s="248"/>
      <c r="L696" s="248"/>
      <c r="M696" s="248"/>
      <c r="N696" s="248"/>
      <c r="O696" s="249"/>
    </row>
    <row r="697" spans="3:28" x14ac:dyDescent="0.25">
      <c r="C697" s="247"/>
      <c r="D697" s="15" t="s">
        <v>630</v>
      </c>
      <c r="E697" s="15">
        <f ca="1">AA699</f>
        <v>2086.9181245999571</v>
      </c>
      <c r="F697" s="15" t="s">
        <v>51</v>
      </c>
      <c r="H697" s="172"/>
      <c r="I697" s="181"/>
      <c r="J697" s="181"/>
      <c r="K697" s="248"/>
      <c r="L697" s="248"/>
      <c r="M697" s="248"/>
      <c r="N697" s="248"/>
      <c r="O697" s="249"/>
    </row>
    <row r="698" spans="3:28" x14ac:dyDescent="0.25">
      <c r="C698" s="168" t="s">
        <v>634</v>
      </c>
      <c r="D698" s="168" t="s">
        <v>635</v>
      </c>
      <c r="E698" s="1">
        <f ca="1">AB699</f>
        <v>13000.863160889476</v>
      </c>
      <c r="G698" s="243">
        <v>9</v>
      </c>
      <c r="K698" s="248"/>
      <c r="L698" s="248"/>
      <c r="M698" s="248"/>
      <c r="N698" s="248"/>
      <c r="O698" s="249"/>
    </row>
    <row r="699" spans="3:28" x14ac:dyDescent="0.25">
      <c r="C699" s="1" t="s">
        <v>636</v>
      </c>
      <c r="D699" s="1" t="s">
        <v>637</v>
      </c>
      <c r="E699" s="185">
        <v>2</v>
      </c>
      <c r="G699" s="243"/>
      <c r="K699" s="248"/>
      <c r="L699" s="248"/>
      <c r="M699" s="248"/>
      <c r="N699" s="248"/>
      <c r="O699" s="249"/>
      <c r="P699" s="111" t="s">
        <v>639</v>
      </c>
      <c r="Q699" s="111" t="s">
        <v>638</v>
      </c>
      <c r="R699" s="1">
        <f ca="1">MAX(R701:R761)</f>
        <v>40</v>
      </c>
      <c r="S699" s="1">
        <f t="shared" ref="S699:W699" ca="1" si="913">MAX(S701:S761)</f>
        <v>48</v>
      </c>
      <c r="T699" s="1">
        <f t="shared" ca="1" si="913"/>
        <v>84</v>
      </c>
      <c r="U699" s="1">
        <f t="shared" ca="1" si="913"/>
        <v>26480</v>
      </c>
      <c r="V699" s="1">
        <f t="shared" ca="1" si="913"/>
        <v>0.40200000000000002</v>
      </c>
      <c r="W699" s="1">
        <f t="shared" ca="1" si="913"/>
        <v>0.51600000000000001</v>
      </c>
      <c r="X699" s="1">
        <f t="shared" ref="X699:AB699" ca="1" si="914">MAX(X701:X761)</f>
        <v>2086.9181245999571</v>
      </c>
      <c r="Y699" s="1">
        <f t="shared" ca="1" si="914"/>
        <v>1684.5818754000427</v>
      </c>
      <c r="Z699" s="1">
        <f ca="1">MAX(Z701:Z761)</f>
        <v>1684.5818754000427</v>
      </c>
      <c r="AA699" s="1">
        <f t="shared" ca="1" si="914"/>
        <v>2086.9181245999571</v>
      </c>
      <c r="AB699" s="1">
        <f t="shared" ca="1" si="914"/>
        <v>13000.863160889476</v>
      </c>
    </row>
    <row r="700" spans="3:28" x14ac:dyDescent="0.25">
      <c r="C700" s="176"/>
      <c r="D700" s="176"/>
      <c r="E700" s="166" t="s">
        <v>551</v>
      </c>
      <c r="F700" s="166" t="s">
        <v>552</v>
      </c>
      <c r="G700" s="166" t="s">
        <v>553</v>
      </c>
      <c r="H700" s="166" t="s">
        <v>557</v>
      </c>
      <c r="I700" s="166" t="s">
        <v>558</v>
      </c>
      <c r="J700" s="166" t="s">
        <v>124</v>
      </c>
      <c r="K700" s="248"/>
      <c r="L700" s="248"/>
      <c r="M700" s="248"/>
      <c r="N700" s="248"/>
      <c r="O700" s="249"/>
      <c r="P700" s="111">
        <f ca="1">MIN(P701:P761)</f>
        <v>478.27367822104861</v>
      </c>
      <c r="Q700" s="111">
        <f ca="1">MIN(Q701:Q761)</f>
        <v>4</v>
      </c>
      <c r="R700" s="166" t="s">
        <v>551</v>
      </c>
      <c r="S700" s="166" t="s">
        <v>552</v>
      </c>
      <c r="T700" s="166" t="s">
        <v>553</v>
      </c>
      <c r="U700" s="166" t="s">
        <v>557</v>
      </c>
      <c r="V700" s="166" t="s">
        <v>558</v>
      </c>
      <c r="W700" s="166" t="s">
        <v>124</v>
      </c>
      <c r="X700" s="166" t="s">
        <v>629</v>
      </c>
      <c r="Y700" s="166" t="s">
        <v>631</v>
      </c>
      <c r="Z700" s="166" t="s">
        <v>632</v>
      </c>
      <c r="AA700" s="166" t="s">
        <v>630</v>
      </c>
      <c r="AB700" s="1" t="s">
        <v>635</v>
      </c>
    </row>
    <row r="701" spans="3:28" x14ac:dyDescent="0.25">
      <c r="C701" s="176">
        <v>1</v>
      </c>
      <c r="D701" s="111" t="s">
        <v>559</v>
      </c>
      <c r="E701" s="177">
        <v>28</v>
      </c>
      <c r="F701" s="177">
        <v>34</v>
      </c>
      <c r="G701" s="177">
        <v>61.4</v>
      </c>
      <c r="H701" s="178">
        <v>11380</v>
      </c>
      <c r="I701" s="179">
        <f t="shared" ref="I701:I732" si="915">dimb-F701/1000</f>
        <v>0.41600000000000004</v>
      </c>
      <c r="J701" s="180">
        <f t="shared" ref="J701:J732" si="916">dimA-G701/1000</f>
        <v>0.53859999999999997</v>
      </c>
      <c r="K701" s="179">
        <f t="shared" ref="K701:K732" si="917">$E$692/4+$E$692*a*(E701/1000+$E$690/1000)/(2*g*J701)</f>
        <v>2052.7800507261436</v>
      </c>
      <c r="L701" s="179">
        <f t="shared" ref="L701:L732" si="918">$E$692/4-$E$692*a*(E701/1000+$E$690/1000)/(2*g*J701)</f>
        <v>1718.7199492738564</v>
      </c>
      <c r="M701" s="179">
        <f t="shared" ref="M701:M732" si="919">$E$692/4-$E$692*a*(E701/1000+$E$690/1000)/(2*g*J701)</f>
        <v>1718.7199492738564</v>
      </c>
      <c r="N701" s="180">
        <f t="shared" ref="N701:N732" si="920">$E$692/4+$E$692*a*(E701/1000+$E$690/1000)/(2*g*J701)</f>
        <v>2052.7800507261436</v>
      </c>
      <c r="O701" s="183">
        <f ca="1">($E$687*MAX(K701:N701)^3/50000)^(1/3)</f>
        <v>12788.193376781468</v>
      </c>
      <c r="P701" s="176">
        <f ca="1">ABS(O701*$E$699-H701)</f>
        <v>14196.386753562936</v>
      </c>
      <c r="Q701" s="176">
        <f ca="1">IF(P701=$P$700,C701,99)</f>
        <v>99</v>
      </c>
      <c r="R701" s="186">
        <f ca="1">IF($C701=$Q$700,E701,0)</f>
        <v>0</v>
      </c>
      <c r="S701" s="187">
        <f t="shared" ref="S701:V701" ca="1" si="921">IF($C701=$Q$700,F701,0)</f>
        <v>0</v>
      </c>
      <c r="T701" s="187">
        <f t="shared" ca="1" si="921"/>
        <v>0</v>
      </c>
      <c r="U701" s="187">
        <f t="shared" ca="1" si="921"/>
        <v>0</v>
      </c>
      <c r="V701" s="187">
        <f t="shared" ca="1" si="921"/>
        <v>0</v>
      </c>
      <c r="W701" s="187">
        <f t="shared" ref="W701:W711" ca="1" si="922">IF($C701=$Q$700,J701,0)</f>
        <v>0</v>
      </c>
      <c r="X701" s="187">
        <f t="shared" ref="X701:AB711" ca="1" si="923">IF($C701=$Q$700,K701,0)</f>
        <v>0</v>
      </c>
      <c r="Y701" s="187">
        <f t="shared" ca="1" si="923"/>
        <v>0</v>
      </c>
      <c r="Z701" s="187">
        <f t="shared" ca="1" si="923"/>
        <v>0</v>
      </c>
      <c r="AA701" s="187">
        <f t="shared" ca="1" si="923"/>
        <v>0</v>
      </c>
      <c r="AB701" s="187">
        <f t="shared" ca="1" si="923"/>
        <v>0</v>
      </c>
    </row>
    <row r="702" spans="3:28" x14ac:dyDescent="0.25">
      <c r="C702" s="176">
        <v>2</v>
      </c>
      <c r="D702" s="111" t="s">
        <v>560</v>
      </c>
      <c r="E702" s="177">
        <v>30</v>
      </c>
      <c r="F702" s="177">
        <v>44</v>
      </c>
      <c r="G702" s="177">
        <v>77.5</v>
      </c>
      <c r="H702" s="178">
        <v>17750</v>
      </c>
      <c r="I702" s="179">
        <f t="shared" si="915"/>
        <v>0.40600000000000003</v>
      </c>
      <c r="J702" s="180">
        <f t="shared" si="916"/>
        <v>0.52249999999999996</v>
      </c>
      <c r="K702" s="179">
        <f t="shared" si="917"/>
        <v>2062.3416041145397</v>
      </c>
      <c r="L702" s="179">
        <f t="shared" si="918"/>
        <v>1709.1583958854601</v>
      </c>
      <c r="M702" s="179">
        <f t="shared" si="919"/>
        <v>1709.1583958854601</v>
      </c>
      <c r="N702" s="180">
        <f t="shared" si="920"/>
        <v>2062.3416041145397</v>
      </c>
      <c r="O702" s="183">
        <f t="shared" ref="O702:O761" ca="1" si="924">($E$687*MAX(K702:N702)^3/50000)^(1/3)</f>
        <v>12847.758936993319</v>
      </c>
      <c r="P702" s="176">
        <f t="shared" ref="P702:P761" ca="1" si="925">ABS(O702*$E$699-H702)</f>
        <v>7945.5178739866387</v>
      </c>
      <c r="Q702" s="176">
        <f t="shared" ref="Q702:Q761" ca="1" si="926">IF(P702=$P$700,C702,99)</f>
        <v>99</v>
      </c>
      <c r="R702" s="186">
        <f t="shared" ref="R702:R761" ca="1" si="927">IF($C702=$Q$700,E702,0)</f>
        <v>0</v>
      </c>
      <c r="S702" s="187">
        <f t="shared" ref="S702:S761" ca="1" si="928">IF($C702=$Q$700,F702,0)</f>
        <v>0</v>
      </c>
      <c r="T702" s="187">
        <f t="shared" ref="T702:T761" ca="1" si="929">IF($C702=$Q$700,G702,0)</f>
        <v>0</v>
      </c>
      <c r="U702" s="187">
        <f t="shared" ref="U702:U761" ca="1" si="930">IF($C702=$Q$700,H702,0)</f>
        <v>0</v>
      </c>
      <c r="V702" s="187">
        <f t="shared" ref="V702:V761" ca="1" si="931">IF($C702=$Q$700,I702,0)</f>
        <v>0</v>
      </c>
      <c r="W702" s="187">
        <f t="shared" ca="1" si="922"/>
        <v>0</v>
      </c>
      <c r="X702" s="187">
        <f t="shared" ca="1" si="923"/>
        <v>0</v>
      </c>
      <c r="Y702" s="187">
        <f t="shared" ca="1" si="923"/>
        <v>0</v>
      </c>
      <c r="Z702" s="187">
        <f t="shared" ca="1" si="923"/>
        <v>0</v>
      </c>
      <c r="AA702" s="187">
        <f t="shared" ca="1" si="923"/>
        <v>0</v>
      </c>
      <c r="AB702" s="187">
        <f t="shared" ca="1" si="923"/>
        <v>0</v>
      </c>
    </row>
    <row r="703" spans="3:28" x14ac:dyDescent="0.25">
      <c r="C703" s="176">
        <v>3</v>
      </c>
      <c r="D703" s="111" t="s">
        <v>561</v>
      </c>
      <c r="E703" s="177">
        <v>30</v>
      </c>
      <c r="F703" s="177">
        <v>44</v>
      </c>
      <c r="G703" s="177">
        <v>92.2</v>
      </c>
      <c r="H703" s="178">
        <v>21180</v>
      </c>
      <c r="I703" s="179">
        <f t="shared" si="915"/>
        <v>0.40600000000000003</v>
      </c>
      <c r="J703" s="180">
        <f t="shared" si="916"/>
        <v>0.50780000000000003</v>
      </c>
      <c r="K703" s="179">
        <f t="shared" si="917"/>
        <v>2067.4536493695296</v>
      </c>
      <c r="L703" s="179">
        <f t="shared" si="918"/>
        <v>1704.0463506304704</v>
      </c>
      <c r="M703" s="179">
        <f t="shared" si="919"/>
        <v>1704.0463506304704</v>
      </c>
      <c r="N703" s="180">
        <f t="shared" si="920"/>
        <v>2067.4536493695296</v>
      </c>
      <c r="O703" s="183">
        <f t="shared" ca="1" si="924"/>
        <v>12879.60541915712</v>
      </c>
      <c r="P703" s="176">
        <f t="shared" ca="1" si="925"/>
        <v>4579.2108383142404</v>
      </c>
      <c r="Q703" s="176">
        <f t="shared" ca="1" si="926"/>
        <v>99</v>
      </c>
      <c r="R703" s="186">
        <f t="shared" ca="1" si="927"/>
        <v>0</v>
      </c>
      <c r="S703" s="187">
        <f t="shared" ca="1" si="928"/>
        <v>0</v>
      </c>
      <c r="T703" s="187">
        <f t="shared" ca="1" si="929"/>
        <v>0</v>
      </c>
      <c r="U703" s="187">
        <f t="shared" ca="1" si="930"/>
        <v>0</v>
      </c>
      <c r="V703" s="187">
        <f t="shared" ca="1" si="931"/>
        <v>0</v>
      </c>
      <c r="W703" s="187">
        <f t="shared" ca="1" si="922"/>
        <v>0</v>
      </c>
      <c r="X703" s="187">
        <f t="shared" ca="1" si="923"/>
        <v>0</v>
      </c>
      <c r="Y703" s="187">
        <f t="shared" ca="1" si="923"/>
        <v>0</v>
      </c>
      <c r="Z703" s="187">
        <f t="shared" ca="1" si="923"/>
        <v>0</v>
      </c>
      <c r="AA703" s="187">
        <f t="shared" ca="1" si="923"/>
        <v>0</v>
      </c>
      <c r="AB703" s="187">
        <f t="shared" ca="1" si="923"/>
        <v>0</v>
      </c>
    </row>
    <row r="704" spans="3:28" x14ac:dyDescent="0.25">
      <c r="C704" s="176">
        <v>4</v>
      </c>
      <c r="D704" s="111" t="s">
        <v>562</v>
      </c>
      <c r="E704" s="177">
        <v>40</v>
      </c>
      <c r="F704" s="177">
        <v>48</v>
      </c>
      <c r="G704" s="177">
        <v>84</v>
      </c>
      <c r="H704" s="178">
        <v>26480</v>
      </c>
      <c r="I704" s="179">
        <f t="shared" si="915"/>
        <v>0.40200000000000002</v>
      </c>
      <c r="J704" s="180">
        <f t="shared" si="916"/>
        <v>0.51600000000000001</v>
      </c>
      <c r="K704" s="179">
        <f t="shared" si="917"/>
        <v>2086.9181245999571</v>
      </c>
      <c r="L704" s="179">
        <f t="shared" si="918"/>
        <v>1684.5818754000427</v>
      </c>
      <c r="M704" s="179">
        <f t="shared" si="919"/>
        <v>1684.5818754000427</v>
      </c>
      <c r="N704" s="180">
        <f t="shared" si="920"/>
        <v>2086.9181245999571</v>
      </c>
      <c r="O704" s="183">
        <f t="shared" ca="1" si="924"/>
        <v>13000.863160889476</v>
      </c>
      <c r="P704" s="176">
        <f t="shared" ca="1" si="925"/>
        <v>478.27367822104861</v>
      </c>
      <c r="Q704" s="176">
        <f t="shared" ca="1" si="926"/>
        <v>4</v>
      </c>
      <c r="R704" s="186">
        <f t="shared" ca="1" si="927"/>
        <v>40</v>
      </c>
      <c r="S704" s="187">
        <f t="shared" ca="1" si="928"/>
        <v>48</v>
      </c>
      <c r="T704" s="187">
        <f t="shared" ca="1" si="929"/>
        <v>84</v>
      </c>
      <c r="U704" s="187">
        <f t="shared" ca="1" si="930"/>
        <v>26480</v>
      </c>
      <c r="V704" s="187">
        <f t="shared" ca="1" si="931"/>
        <v>0.40200000000000002</v>
      </c>
      <c r="W704" s="187">
        <f t="shared" ca="1" si="922"/>
        <v>0.51600000000000001</v>
      </c>
      <c r="X704" s="187">
        <f t="shared" ca="1" si="923"/>
        <v>2086.9181245999571</v>
      </c>
      <c r="Y704" s="187">
        <f t="shared" ca="1" si="923"/>
        <v>1684.5818754000427</v>
      </c>
      <c r="Z704" s="187">
        <f t="shared" ca="1" si="923"/>
        <v>1684.5818754000427</v>
      </c>
      <c r="AA704" s="187">
        <f t="shared" ca="1" si="923"/>
        <v>2086.9181245999571</v>
      </c>
      <c r="AB704" s="187">
        <f t="shared" ca="1" si="923"/>
        <v>13000.863160889476</v>
      </c>
    </row>
    <row r="705" spans="3:28" x14ac:dyDescent="0.25">
      <c r="C705" s="176">
        <v>5</v>
      </c>
      <c r="D705" s="111" t="s">
        <v>563</v>
      </c>
      <c r="E705" s="177">
        <v>40</v>
      </c>
      <c r="F705" s="177">
        <v>48</v>
      </c>
      <c r="G705" s="177">
        <v>104.6</v>
      </c>
      <c r="H705" s="178">
        <v>32750</v>
      </c>
      <c r="I705" s="179">
        <f t="shared" si="915"/>
        <v>0.40200000000000002</v>
      </c>
      <c r="J705" s="180">
        <f t="shared" si="916"/>
        <v>0.49539999999999995</v>
      </c>
      <c r="K705" s="179">
        <f t="shared" si="917"/>
        <v>2095.2832101202625</v>
      </c>
      <c r="L705" s="179">
        <f t="shared" si="918"/>
        <v>1676.2167898797377</v>
      </c>
      <c r="M705" s="179">
        <f t="shared" si="919"/>
        <v>1676.2167898797377</v>
      </c>
      <c r="N705" s="180">
        <f t="shared" si="920"/>
        <v>2095.2832101202625</v>
      </c>
      <c r="O705" s="183">
        <f t="shared" ca="1" si="924"/>
        <v>13052.975091346492</v>
      </c>
      <c r="P705" s="176">
        <f t="shared" ca="1" si="925"/>
        <v>6644.0498173070155</v>
      </c>
      <c r="Q705" s="176">
        <f t="shared" ca="1" si="926"/>
        <v>99</v>
      </c>
      <c r="R705" s="186">
        <f t="shared" ca="1" si="927"/>
        <v>0</v>
      </c>
      <c r="S705" s="187">
        <f t="shared" ca="1" si="928"/>
        <v>0</v>
      </c>
      <c r="T705" s="187">
        <f t="shared" ca="1" si="929"/>
        <v>0</v>
      </c>
      <c r="U705" s="187">
        <f t="shared" ca="1" si="930"/>
        <v>0</v>
      </c>
      <c r="V705" s="187">
        <f t="shared" ca="1" si="931"/>
        <v>0</v>
      </c>
      <c r="W705" s="187">
        <f t="shared" ca="1" si="922"/>
        <v>0</v>
      </c>
      <c r="X705" s="187">
        <f t="shared" ca="1" si="923"/>
        <v>0</v>
      </c>
      <c r="Y705" s="187">
        <f t="shared" ca="1" si="923"/>
        <v>0</v>
      </c>
      <c r="Z705" s="187">
        <f t="shared" ca="1" si="923"/>
        <v>0</v>
      </c>
      <c r="AA705" s="187">
        <f t="shared" ca="1" si="923"/>
        <v>0</v>
      </c>
      <c r="AB705" s="187">
        <f t="shared" ca="1" si="923"/>
        <v>0</v>
      </c>
    </row>
    <row r="706" spans="3:28" x14ac:dyDescent="0.25">
      <c r="C706" s="176">
        <v>6</v>
      </c>
      <c r="D706" s="111" t="s">
        <v>564</v>
      </c>
      <c r="E706" s="177">
        <v>45</v>
      </c>
      <c r="F706" s="177">
        <v>60</v>
      </c>
      <c r="G706" s="177">
        <v>97.4</v>
      </c>
      <c r="H706" s="178">
        <v>38740</v>
      </c>
      <c r="I706" s="179">
        <f t="shared" si="915"/>
        <v>0.39</v>
      </c>
      <c r="J706" s="180">
        <f t="shared" si="916"/>
        <v>0.50259999999999994</v>
      </c>
      <c r="K706" s="179">
        <f t="shared" si="917"/>
        <v>2103.7555150526132</v>
      </c>
      <c r="L706" s="179">
        <f t="shared" si="918"/>
        <v>1667.7444849473868</v>
      </c>
      <c r="M706" s="179">
        <f t="shared" si="919"/>
        <v>1667.7444849473868</v>
      </c>
      <c r="N706" s="180">
        <f t="shared" si="920"/>
        <v>2103.7555150526132</v>
      </c>
      <c r="O706" s="183">
        <f t="shared" ca="1" si="924"/>
        <v>13105.754966026027</v>
      </c>
      <c r="P706" s="176">
        <f t="shared" ca="1" si="925"/>
        <v>12528.490067947947</v>
      </c>
      <c r="Q706" s="176">
        <f t="shared" ca="1" si="926"/>
        <v>99</v>
      </c>
      <c r="R706" s="186">
        <f t="shared" ca="1" si="927"/>
        <v>0</v>
      </c>
      <c r="S706" s="187">
        <f t="shared" ca="1" si="928"/>
        <v>0</v>
      </c>
      <c r="T706" s="187">
        <f t="shared" ca="1" si="929"/>
        <v>0</v>
      </c>
      <c r="U706" s="187">
        <f t="shared" ca="1" si="930"/>
        <v>0</v>
      </c>
      <c r="V706" s="187">
        <f t="shared" ca="1" si="931"/>
        <v>0</v>
      </c>
      <c r="W706" s="187">
        <f t="shared" ca="1" si="922"/>
        <v>0</v>
      </c>
      <c r="X706" s="187">
        <f t="shared" ca="1" si="923"/>
        <v>0</v>
      </c>
      <c r="Y706" s="187">
        <f t="shared" ca="1" si="923"/>
        <v>0</v>
      </c>
      <c r="Z706" s="187">
        <f t="shared" ca="1" si="923"/>
        <v>0</v>
      </c>
      <c r="AA706" s="187">
        <f t="shared" ca="1" si="923"/>
        <v>0</v>
      </c>
      <c r="AB706" s="187">
        <f t="shared" ca="1" si="923"/>
        <v>0</v>
      </c>
    </row>
    <row r="707" spans="3:28" x14ac:dyDescent="0.25">
      <c r="C707" s="176">
        <v>7</v>
      </c>
      <c r="D707" s="111" t="s">
        <v>565</v>
      </c>
      <c r="E707" s="177">
        <v>45</v>
      </c>
      <c r="F707" s="177">
        <v>60</v>
      </c>
      <c r="G707" s="177">
        <v>120.4</v>
      </c>
      <c r="H707" s="178">
        <v>47270</v>
      </c>
      <c r="I707" s="179">
        <f t="shared" si="915"/>
        <v>0.39</v>
      </c>
      <c r="J707" s="180">
        <f t="shared" si="916"/>
        <v>0.47959999999999997</v>
      </c>
      <c r="K707" s="179">
        <f t="shared" si="917"/>
        <v>2114.2103249904994</v>
      </c>
      <c r="L707" s="179">
        <f t="shared" si="918"/>
        <v>1657.2896750095008</v>
      </c>
      <c r="M707" s="179">
        <f t="shared" si="919"/>
        <v>1657.2896750095008</v>
      </c>
      <c r="N707" s="180">
        <f t="shared" si="920"/>
        <v>2114.2103249904994</v>
      </c>
      <c r="O707" s="183">
        <f t="shared" ca="1" si="924"/>
        <v>13170.885241992954</v>
      </c>
      <c r="P707" s="176">
        <f t="shared" ca="1" si="925"/>
        <v>20928.229516014093</v>
      </c>
      <c r="Q707" s="176">
        <f t="shared" ca="1" si="926"/>
        <v>99</v>
      </c>
      <c r="R707" s="186">
        <f t="shared" ca="1" si="927"/>
        <v>0</v>
      </c>
      <c r="S707" s="187">
        <f t="shared" ca="1" si="928"/>
        <v>0</v>
      </c>
      <c r="T707" s="187">
        <f t="shared" ca="1" si="929"/>
        <v>0</v>
      </c>
      <c r="U707" s="187">
        <f t="shared" ca="1" si="930"/>
        <v>0</v>
      </c>
      <c r="V707" s="187">
        <f t="shared" ca="1" si="931"/>
        <v>0</v>
      </c>
      <c r="W707" s="187">
        <f t="shared" ca="1" si="922"/>
        <v>0</v>
      </c>
      <c r="X707" s="187">
        <f t="shared" ca="1" si="923"/>
        <v>0</v>
      </c>
      <c r="Y707" s="187">
        <f t="shared" ca="1" si="923"/>
        <v>0</v>
      </c>
      <c r="Z707" s="187">
        <f t="shared" ca="1" si="923"/>
        <v>0</v>
      </c>
      <c r="AA707" s="187">
        <f t="shared" ca="1" si="923"/>
        <v>0</v>
      </c>
      <c r="AB707" s="187">
        <f t="shared" ca="1" si="923"/>
        <v>0</v>
      </c>
    </row>
    <row r="708" spans="3:28" x14ac:dyDescent="0.25">
      <c r="C708" s="176">
        <v>8</v>
      </c>
      <c r="D708" s="111" t="s">
        <v>566</v>
      </c>
      <c r="E708" s="177">
        <v>55</v>
      </c>
      <c r="F708" s="177">
        <v>70</v>
      </c>
      <c r="G708" s="177">
        <v>112.4</v>
      </c>
      <c r="H708" s="178">
        <v>49520</v>
      </c>
      <c r="I708" s="179">
        <f t="shared" si="915"/>
        <v>0.38</v>
      </c>
      <c r="J708" s="180">
        <f t="shared" si="916"/>
        <v>0.48759999999999998</v>
      </c>
      <c r="K708" s="179">
        <f t="shared" si="917"/>
        <v>2134.1158962452305</v>
      </c>
      <c r="L708" s="179">
        <f t="shared" si="918"/>
        <v>1637.3841037547697</v>
      </c>
      <c r="M708" s="179">
        <f t="shared" si="919"/>
        <v>1637.3841037547697</v>
      </c>
      <c r="N708" s="180">
        <f t="shared" si="920"/>
        <v>2134.1158962452305</v>
      </c>
      <c r="O708" s="183">
        <f t="shared" ca="1" si="924"/>
        <v>13294.890877370577</v>
      </c>
      <c r="P708" s="176">
        <f t="shared" ca="1" si="925"/>
        <v>22930.218245258846</v>
      </c>
      <c r="Q708" s="176">
        <f t="shared" ca="1" si="926"/>
        <v>99</v>
      </c>
      <c r="R708" s="186">
        <f t="shared" ca="1" si="927"/>
        <v>0</v>
      </c>
      <c r="S708" s="187">
        <f t="shared" ca="1" si="928"/>
        <v>0</v>
      </c>
      <c r="T708" s="187">
        <f t="shared" ca="1" si="929"/>
        <v>0</v>
      </c>
      <c r="U708" s="187">
        <f t="shared" ca="1" si="930"/>
        <v>0</v>
      </c>
      <c r="V708" s="187">
        <f t="shared" ca="1" si="931"/>
        <v>0</v>
      </c>
      <c r="W708" s="187">
        <f t="shared" ca="1" si="922"/>
        <v>0</v>
      </c>
      <c r="X708" s="187">
        <f t="shared" ca="1" si="923"/>
        <v>0</v>
      </c>
      <c r="Y708" s="187">
        <f t="shared" ca="1" si="923"/>
        <v>0</v>
      </c>
      <c r="Z708" s="187">
        <f t="shared" ca="1" si="923"/>
        <v>0</v>
      </c>
      <c r="AA708" s="187">
        <f t="shared" ca="1" si="923"/>
        <v>0</v>
      </c>
      <c r="AB708" s="187">
        <f t="shared" ca="1" si="923"/>
        <v>0</v>
      </c>
    </row>
    <row r="709" spans="3:28" x14ac:dyDescent="0.25">
      <c r="C709" s="176">
        <v>9</v>
      </c>
      <c r="D709" s="111" t="s">
        <v>567</v>
      </c>
      <c r="E709" s="177">
        <v>55</v>
      </c>
      <c r="F709" s="177">
        <v>70</v>
      </c>
      <c r="G709" s="177">
        <v>138.19999999999999</v>
      </c>
      <c r="H709" s="178">
        <v>60210</v>
      </c>
      <c r="I709" s="179">
        <f t="shared" si="915"/>
        <v>0.38</v>
      </c>
      <c r="J709" s="180">
        <f t="shared" si="916"/>
        <v>0.46179999999999999</v>
      </c>
      <c r="K709" s="179">
        <f t="shared" si="917"/>
        <v>2147.9916868973023</v>
      </c>
      <c r="L709" s="179">
        <f t="shared" si="918"/>
        <v>1623.5083131026975</v>
      </c>
      <c r="M709" s="179">
        <f t="shared" si="919"/>
        <v>1623.5083131026975</v>
      </c>
      <c r="N709" s="180">
        <f t="shared" si="920"/>
        <v>2147.9916868973023</v>
      </c>
      <c r="O709" s="183">
        <f t="shared" ca="1" si="924"/>
        <v>13381.332819385567</v>
      </c>
      <c r="P709" s="176">
        <f t="shared" ca="1" si="925"/>
        <v>33447.334361228866</v>
      </c>
      <c r="Q709" s="176">
        <f t="shared" ca="1" si="926"/>
        <v>99</v>
      </c>
      <c r="R709" s="186">
        <f t="shared" ca="1" si="927"/>
        <v>0</v>
      </c>
      <c r="S709" s="187">
        <f t="shared" ca="1" si="928"/>
        <v>0</v>
      </c>
      <c r="T709" s="187">
        <f t="shared" ca="1" si="929"/>
        <v>0</v>
      </c>
      <c r="U709" s="187">
        <f t="shared" ca="1" si="930"/>
        <v>0</v>
      </c>
      <c r="V709" s="187">
        <f t="shared" ca="1" si="931"/>
        <v>0</v>
      </c>
      <c r="W709" s="187">
        <f t="shared" ca="1" si="922"/>
        <v>0</v>
      </c>
      <c r="X709" s="187">
        <f t="shared" ca="1" si="923"/>
        <v>0</v>
      </c>
      <c r="Y709" s="187">
        <f t="shared" ca="1" si="923"/>
        <v>0</v>
      </c>
      <c r="Z709" s="187">
        <f t="shared" ca="1" si="923"/>
        <v>0</v>
      </c>
      <c r="AA709" s="187">
        <f t="shared" ca="1" si="923"/>
        <v>0</v>
      </c>
      <c r="AB709" s="187">
        <f t="shared" ca="1" si="923"/>
        <v>0</v>
      </c>
    </row>
    <row r="710" spans="3:28" x14ac:dyDescent="0.25">
      <c r="C710" s="176">
        <v>10</v>
      </c>
      <c r="D710" s="111" t="s">
        <v>568</v>
      </c>
      <c r="E710" s="177">
        <v>70</v>
      </c>
      <c r="F710" s="177">
        <v>86</v>
      </c>
      <c r="G710" s="177">
        <v>139.4</v>
      </c>
      <c r="H710" s="178">
        <v>77570</v>
      </c>
      <c r="I710" s="179">
        <f t="shared" si="915"/>
        <v>0.36399999999999999</v>
      </c>
      <c r="J710" s="180">
        <f t="shared" si="916"/>
        <v>0.46060000000000001</v>
      </c>
      <c r="K710" s="179">
        <f t="shared" si="917"/>
        <v>2186.2356051341089</v>
      </c>
      <c r="L710" s="179">
        <f t="shared" si="918"/>
        <v>1585.2643948658911</v>
      </c>
      <c r="M710" s="179">
        <f t="shared" si="919"/>
        <v>1585.2643948658911</v>
      </c>
      <c r="N710" s="180">
        <f t="shared" si="920"/>
        <v>2186.2356051341089</v>
      </c>
      <c r="O710" s="183">
        <f t="shared" ca="1" si="924"/>
        <v>13619.580761109815</v>
      </c>
      <c r="P710" s="176">
        <f t="shared" ca="1" si="925"/>
        <v>50330.838477780373</v>
      </c>
      <c r="Q710" s="176">
        <f t="shared" ca="1" si="926"/>
        <v>99</v>
      </c>
      <c r="R710" s="186">
        <f t="shared" ca="1" si="927"/>
        <v>0</v>
      </c>
      <c r="S710" s="187">
        <f t="shared" ca="1" si="928"/>
        <v>0</v>
      </c>
      <c r="T710" s="187">
        <f t="shared" ca="1" si="929"/>
        <v>0</v>
      </c>
      <c r="U710" s="187">
        <f t="shared" ca="1" si="930"/>
        <v>0</v>
      </c>
      <c r="V710" s="187">
        <f t="shared" ca="1" si="931"/>
        <v>0</v>
      </c>
      <c r="W710" s="187">
        <f t="shared" ca="1" si="922"/>
        <v>0</v>
      </c>
      <c r="X710" s="187">
        <f t="shared" ca="1" si="923"/>
        <v>0</v>
      </c>
      <c r="Y710" s="187">
        <f t="shared" ca="1" si="923"/>
        <v>0</v>
      </c>
      <c r="Z710" s="187">
        <f t="shared" ca="1" si="923"/>
        <v>0</v>
      </c>
      <c r="AA710" s="187">
        <f t="shared" ca="1" si="923"/>
        <v>0</v>
      </c>
      <c r="AB710" s="187">
        <f t="shared" ca="1" si="923"/>
        <v>0</v>
      </c>
    </row>
    <row r="711" spans="3:28" x14ac:dyDescent="0.25">
      <c r="C711" s="176">
        <v>11</v>
      </c>
      <c r="D711" s="111" t="s">
        <v>569</v>
      </c>
      <c r="E711" s="177">
        <v>70</v>
      </c>
      <c r="F711" s="177">
        <v>86</v>
      </c>
      <c r="G711" s="177">
        <v>171.2</v>
      </c>
      <c r="H711" s="178">
        <v>94540</v>
      </c>
      <c r="I711" s="179">
        <f t="shared" si="915"/>
        <v>0.36399999999999999</v>
      </c>
      <c r="J711" s="180">
        <f t="shared" si="916"/>
        <v>0.42879999999999996</v>
      </c>
      <c r="K711" s="179">
        <f t="shared" si="917"/>
        <v>2208.5197521566479</v>
      </c>
      <c r="L711" s="179">
        <f t="shared" si="918"/>
        <v>1562.9802478433521</v>
      </c>
      <c r="M711" s="179">
        <f t="shared" si="919"/>
        <v>1562.9802478433521</v>
      </c>
      <c r="N711" s="180">
        <f t="shared" si="920"/>
        <v>2208.5197521566479</v>
      </c>
      <c r="O711" s="183">
        <f t="shared" ca="1" si="924"/>
        <v>13758.404197775642</v>
      </c>
      <c r="P711" s="176">
        <f t="shared" ca="1" si="925"/>
        <v>67023.191604448715</v>
      </c>
      <c r="Q711" s="176">
        <f t="shared" ca="1" si="926"/>
        <v>99</v>
      </c>
      <c r="R711" s="186">
        <f t="shared" ca="1" si="927"/>
        <v>0</v>
      </c>
      <c r="S711" s="187">
        <f t="shared" ca="1" si="928"/>
        <v>0</v>
      </c>
      <c r="T711" s="187">
        <f t="shared" ca="1" si="929"/>
        <v>0</v>
      </c>
      <c r="U711" s="187">
        <f t="shared" ca="1" si="930"/>
        <v>0</v>
      </c>
      <c r="V711" s="187">
        <f t="shared" ca="1" si="931"/>
        <v>0</v>
      </c>
      <c r="W711" s="187">
        <f t="shared" ca="1" si="922"/>
        <v>0</v>
      </c>
      <c r="X711" s="187">
        <f t="shared" ca="1" si="923"/>
        <v>0</v>
      </c>
      <c r="Y711" s="187">
        <f t="shared" ca="1" si="923"/>
        <v>0</v>
      </c>
      <c r="Z711" s="187">
        <f t="shared" ca="1" si="923"/>
        <v>0</v>
      </c>
      <c r="AA711" s="187">
        <f t="shared" ca="1" si="923"/>
        <v>0</v>
      </c>
      <c r="AB711" s="187">
        <f t="shared" ca="1" si="923"/>
        <v>0</v>
      </c>
    </row>
    <row r="712" spans="3:28" x14ac:dyDescent="0.25">
      <c r="C712" s="176">
        <v>12</v>
      </c>
      <c r="D712" s="111" t="s">
        <v>570</v>
      </c>
      <c r="E712" s="177">
        <v>80</v>
      </c>
      <c r="F712" s="177">
        <v>100</v>
      </c>
      <c r="G712" s="177">
        <v>166.7</v>
      </c>
      <c r="H712" s="178">
        <v>114440</v>
      </c>
      <c r="I712" s="179">
        <f t="shared" si="915"/>
        <v>0.35</v>
      </c>
      <c r="J712" s="180">
        <f t="shared" si="916"/>
        <v>0.43330000000000002</v>
      </c>
      <c r="K712" s="179">
        <f t="shared" si="917"/>
        <v>2231.7857924498071</v>
      </c>
      <c r="L712" s="179">
        <f t="shared" si="918"/>
        <v>1539.7142075501927</v>
      </c>
      <c r="M712" s="179">
        <f t="shared" si="919"/>
        <v>1539.7142075501927</v>
      </c>
      <c r="N712" s="180">
        <f t="shared" si="920"/>
        <v>2231.7857924498071</v>
      </c>
      <c r="O712" s="183">
        <f t="shared" ca="1" si="924"/>
        <v>13903.344529924556</v>
      </c>
      <c r="P712" s="176">
        <f t="shared" ca="1" si="925"/>
        <v>86633.310940150885</v>
      </c>
      <c r="Q712" s="176">
        <f t="shared" ca="1" si="926"/>
        <v>99</v>
      </c>
      <c r="R712" s="186">
        <f t="shared" ca="1" si="927"/>
        <v>0</v>
      </c>
      <c r="S712" s="187">
        <f t="shared" ca="1" si="928"/>
        <v>0</v>
      </c>
      <c r="T712" s="187">
        <f t="shared" ca="1" si="929"/>
        <v>0</v>
      </c>
      <c r="U712" s="187">
        <f t="shared" ca="1" si="930"/>
        <v>0</v>
      </c>
      <c r="V712" s="187">
        <f t="shared" ca="1" si="931"/>
        <v>0</v>
      </c>
      <c r="W712" s="187">
        <f t="shared" ref="W712:W761" ca="1" si="932">IF($C712=$Q$700,J712,0)</f>
        <v>0</v>
      </c>
      <c r="X712" s="187">
        <f t="shared" ref="X712:X761" ca="1" si="933">IF($C712=$Q$700,K712,0)</f>
        <v>0</v>
      </c>
      <c r="Y712" s="187">
        <f t="shared" ref="Y712:Y761" ca="1" si="934">IF($C712=$Q$700,L712,0)</f>
        <v>0</v>
      </c>
      <c r="Z712" s="187">
        <f t="shared" ref="Z712:Z761" ca="1" si="935">IF($C712=$Q$700,M712,0)</f>
        <v>0</v>
      </c>
      <c r="AA712" s="187">
        <f t="shared" ref="AA712:AB761" ca="1" si="936">IF($C712=$Q$700,N712,0)</f>
        <v>0</v>
      </c>
      <c r="AB712" s="187">
        <f t="shared" ca="1" si="936"/>
        <v>0</v>
      </c>
    </row>
    <row r="713" spans="3:28" x14ac:dyDescent="0.25">
      <c r="C713" s="176">
        <v>13</v>
      </c>
      <c r="D713" s="111" t="s">
        <v>571</v>
      </c>
      <c r="E713" s="177">
        <v>80</v>
      </c>
      <c r="F713" s="177">
        <v>100</v>
      </c>
      <c r="G713" s="177">
        <v>204.8</v>
      </c>
      <c r="H713" s="178">
        <v>139350</v>
      </c>
      <c r="I713" s="179">
        <f t="shared" si="915"/>
        <v>0.35</v>
      </c>
      <c r="J713" s="180">
        <f t="shared" si="916"/>
        <v>0.3952</v>
      </c>
      <c r="K713" s="179">
        <f t="shared" si="917"/>
        <v>2265.146024464832</v>
      </c>
      <c r="L713" s="179">
        <f t="shared" si="918"/>
        <v>1506.3539755351683</v>
      </c>
      <c r="M713" s="179">
        <f t="shared" si="919"/>
        <v>1506.3539755351683</v>
      </c>
      <c r="N713" s="180">
        <f t="shared" si="920"/>
        <v>2265.146024464832</v>
      </c>
      <c r="O713" s="183">
        <f t="shared" ca="1" si="924"/>
        <v>14111.168596585538</v>
      </c>
      <c r="P713" s="176">
        <f t="shared" ca="1" si="925"/>
        <v>111127.66280682893</v>
      </c>
      <c r="Q713" s="176">
        <f t="shared" ca="1" si="926"/>
        <v>99</v>
      </c>
      <c r="R713" s="186">
        <f t="shared" ca="1" si="927"/>
        <v>0</v>
      </c>
      <c r="S713" s="187">
        <f t="shared" ca="1" si="928"/>
        <v>0</v>
      </c>
      <c r="T713" s="187">
        <f t="shared" ca="1" si="929"/>
        <v>0</v>
      </c>
      <c r="U713" s="187">
        <f t="shared" ca="1" si="930"/>
        <v>0</v>
      </c>
      <c r="V713" s="187">
        <f t="shared" ca="1" si="931"/>
        <v>0</v>
      </c>
      <c r="W713" s="187">
        <f t="shared" ca="1" si="932"/>
        <v>0</v>
      </c>
      <c r="X713" s="187">
        <f t="shared" ca="1" si="933"/>
        <v>0</v>
      </c>
      <c r="Y713" s="187">
        <f t="shared" ca="1" si="934"/>
        <v>0</v>
      </c>
      <c r="Z713" s="187">
        <f t="shared" ca="1" si="935"/>
        <v>0</v>
      </c>
      <c r="AA713" s="187">
        <f t="shared" ca="1" si="936"/>
        <v>0</v>
      </c>
      <c r="AB713" s="187">
        <f t="shared" ca="1" si="936"/>
        <v>0</v>
      </c>
    </row>
    <row r="714" spans="3:28" x14ac:dyDescent="0.25">
      <c r="C714" s="176">
        <v>14</v>
      </c>
      <c r="D714" s="111" t="s">
        <v>572</v>
      </c>
      <c r="E714" s="177">
        <v>90</v>
      </c>
      <c r="F714" s="177">
        <v>126</v>
      </c>
      <c r="G714" s="177">
        <v>200.2</v>
      </c>
      <c r="H714" s="178">
        <v>163630</v>
      </c>
      <c r="I714" s="179">
        <f t="shared" si="915"/>
        <v>0.32400000000000001</v>
      </c>
      <c r="J714" s="180">
        <f t="shared" si="916"/>
        <v>0.39979999999999999</v>
      </c>
      <c r="K714" s="179">
        <f t="shared" si="917"/>
        <v>2289.6293096854238</v>
      </c>
      <c r="L714" s="179">
        <f t="shared" si="918"/>
        <v>1481.8706903145762</v>
      </c>
      <c r="M714" s="179">
        <f t="shared" si="919"/>
        <v>1481.8706903145762</v>
      </c>
      <c r="N714" s="180">
        <f t="shared" si="920"/>
        <v>2289.6293096854238</v>
      </c>
      <c r="O714" s="183">
        <f t="shared" ca="1" si="924"/>
        <v>14263.691993229562</v>
      </c>
      <c r="P714" s="176">
        <f t="shared" ca="1" si="925"/>
        <v>135102.61601354089</v>
      </c>
      <c r="Q714" s="176">
        <f t="shared" ca="1" si="926"/>
        <v>99</v>
      </c>
      <c r="R714" s="186">
        <f t="shared" ca="1" si="927"/>
        <v>0</v>
      </c>
      <c r="S714" s="187">
        <f t="shared" ca="1" si="928"/>
        <v>0</v>
      </c>
      <c r="T714" s="187">
        <f t="shared" ca="1" si="929"/>
        <v>0</v>
      </c>
      <c r="U714" s="187">
        <f t="shared" ca="1" si="930"/>
        <v>0</v>
      </c>
      <c r="V714" s="187">
        <f t="shared" ca="1" si="931"/>
        <v>0</v>
      </c>
      <c r="W714" s="187">
        <f t="shared" ca="1" si="932"/>
        <v>0</v>
      </c>
      <c r="X714" s="187">
        <f t="shared" ca="1" si="933"/>
        <v>0</v>
      </c>
      <c r="Y714" s="187">
        <f t="shared" ca="1" si="934"/>
        <v>0</v>
      </c>
      <c r="Z714" s="187">
        <f t="shared" ca="1" si="935"/>
        <v>0</v>
      </c>
      <c r="AA714" s="187">
        <f t="shared" ca="1" si="936"/>
        <v>0</v>
      </c>
      <c r="AB714" s="187">
        <f t="shared" ca="1" si="936"/>
        <v>0</v>
      </c>
    </row>
    <row r="715" spans="3:28" x14ac:dyDescent="0.25">
      <c r="C715" s="176">
        <v>15</v>
      </c>
      <c r="D715" s="111" t="s">
        <v>573</v>
      </c>
      <c r="E715" s="177">
        <v>90</v>
      </c>
      <c r="F715" s="177">
        <v>126</v>
      </c>
      <c r="G715" s="177">
        <v>259.60000000000002</v>
      </c>
      <c r="H715" s="178">
        <v>208360</v>
      </c>
      <c r="I715" s="179">
        <f t="shared" si="915"/>
        <v>0.32400000000000001</v>
      </c>
      <c r="J715" s="180">
        <f t="shared" si="916"/>
        <v>0.34039999999999998</v>
      </c>
      <c r="K715" s="179">
        <f t="shared" si="917"/>
        <v>2360.1064865224221</v>
      </c>
      <c r="L715" s="179">
        <f t="shared" si="918"/>
        <v>1411.3935134775779</v>
      </c>
      <c r="M715" s="179">
        <f t="shared" si="919"/>
        <v>1411.3935134775779</v>
      </c>
      <c r="N715" s="180">
        <f t="shared" si="920"/>
        <v>2360.1064865224221</v>
      </c>
      <c r="O715" s="183">
        <f t="shared" ca="1" si="924"/>
        <v>14702.743301099743</v>
      </c>
      <c r="P715" s="176">
        <f t="shared" ca="1" si="925"/>
        <v>178954.5133978005</v>
      </c>
      <c r="Q715" s="176">
        <f t="shared" ca="1" si="926"/>
        <v>99</v>
      </c>
      <c r="R715" s="186">
        <f t="shared" ca="1" si="927"/>
        <v>0</v>
      </c>
      <c r="S715" s="187">
        <f t="shared" ca="1" si="928"/>
        <v>0</v>
      </c>
      <c r="T715" s="187">
        <f t="shared" ca="1" si="929"/>
        <v>0</v>
      </c>
      <c r="U715" s="187">
        <f t="shared" ca="1" si="930"/>
        <v>0</v>
      </c>
      <c r="V715" s="187">
        <f t="shared" ca="1" si="931"/>
        <v>0</v>
      </c>
      <c r="W715" s="187">
        <f t="shared" ca="1" si="932"/>
        <v>0</v>
      </c>
      <c r="X715" s="187">
        <f t="shared" ca="1" si="933"/>
        <v>0</v>
      </c>
      <c r="Y715" s="187">
        <f t="shared" ca="1" si="934"/>
        <v>0</v>
      </c>
      <c r="Z715" s="187">
        <f t="shared" ca="1" si="935"/>
        <v>0</v>
      </c>
      <c r="AA715" s="187">
        <f t="shared" ca="1" si="936"/>
        <v>0</v>
      </c>
      <c r="AB715" s="187">
        <f t="shared" ca="1" si="936"/>
        <v>0</v>
      </c>
    </row>
    <row r="716" spans="3:28" x14ac:dyDescent="0.25">
      <c r="C716" s="176">
        <v>16</v>
      </c>
      <c r="D716" s="111" t="s">
        <v>574</v>
      </c>
      <c r="E716" s="177">
        <v>24</v>
      </c>
      <c r="F716" s="177">
        <v>34</v>
      </c>
      <c r="G716" s="177">
        <v>61.4</v>
      </c>
      <c r="H716" s="178">
        <v>11380</v>
      </c>
      <c r="I716" s="179">
        <f t="shared" si="915"/>
        <v>0.41600000000000004</v>
      </c>
      <c r="J716" s="180">
        <f t="shared" si="916"/>
        <v>0.53859999999999997</v>
      </c>
      <c r="K716" s="179">
        <f t="shared" si="917"/>
        <v>2044.2144070991619</v>
      </c>
      <c r="L716" s="179">
        <f t="shared" si="918"/>
        <v>1727.2855929008381</v>
      </c>
      <c r="M716" s="179">
        <f t="shared" si="919"/>
        <v>1727.2855929008381</v>
      </c>
      <c r="N716" s="180">
        <f t="shared" si="920"/>
        <v>2044.2144070991619</v>
      </c>
      <c r="O716" s="183">
        <f t="shared" ca="1" si="924"/>
        <v>12734.832030513651</v>
      </c>
      <c r="P716" s="176">
        <f t="shared" ca="1" si="925"/>
        <v>14089.664061027303</v>
      </c>
      <c r="Q716" s="176">
        <f t="shared" ca="1" si="926"/>
        <v>99</v>
      </c>
      <c r="R716" s="186">
        <f t="shared" ca="1" si="927"/>
        <v>0</v>
      </c>
      <c r="S716" s="187">
        <f t="shared" ca="1" si="928"/>
        <v>0</v>
      </c>
      <c r="T716" s="187">
        <f t="shared" ca="1" si="929"/>
        <v>0</v>
      </c>
      <c r="U716" s="187">
        <f t="shared" ca="1" si="930"/>
        <v>0</v>
      </c>
      <c r="V716" s="187">
        <f t="shared" ca="1" si="931"/>
        <v>0</v>
      </c>
      <c r="W716" s="187">
        <f t="shared" ca="1" si="932"/>
        <v>0</v>
      </c>
      <c r="X716" s="187">
        <f t="shared" ca="1" si="933"/>
        <v>0</v>
      </c>
      <c r="Y716" s="187">
        <f t="shared" ca="1" si="934"/>
        <v>0</v>
      </c>
      <c r="Z716" s="187">
        <f t="shared" ca="1" si="935"/>
        <v>0</v>
      </c>
      <c r="AA716" s="187">
        <f t="shared" ca="1" si="936"/>
        <v>0</v>
      </c>
      <c r="AB716" s="187">
        <f t="shared" ca="1" si="936"/>
        <v>0</v>
      </c>
    </row>
    <row r="717" spans="3:28" x14ac:dyDescent="0.25">
      <c r="C717" s="176">
        <v>17</v>
      </c>
      <c r="D717" s="111" t="s">
        <v>575</v>
      </c>
      <c r="E717" s="177">
        <v>36</v>
      </c>
      <c r="F717" s="177">
        <v>48</v>
      </c>
      <c r="G717" s="177">
        <v>84</v>
      </c>
      <c r="H717" s="178">
        <v>26480</v>
      </c>
      <c r="I717" s="179">
        <f t="shared" si="915"/>
        <v>0.40200000000000002</v>
      </c>
      <c r="J717" s="180">
        <f t="shared" si="916"/>
        <v>0.51600000000000001</v>
      </c>
      <c r="K717" s="179">
        <f t="shared" si="917"/>
        <v>2077.9773190621813</v>
      </c>
      <c r="L717" s="179">
        <f t="shared" si="918"/>
        <v>1693.5226809378187</v>
      </c>
      <c r="M717" s="179">
        <f t="shared" si="919"/>
        <v>1693.5226809378187</v>
      </c>
      <c r="N717" s="180">
        <f t="shared" si="920"/>
        <v>2077.9773190621813</v>
      </c>
      <c r="O717" s="183">
        <f t="shared" ca="1" si="924"/>
        <v>12945.164670385919</v>
      </c>
      <c r="P717" s="176">
        <f t="shared" ca="1" si="925"/>
        <v>589.67065922816255</v>
      </c>
      <c r="Q717" s="176">
        <f t="shared" ca="1" si="926"/>
        <v>99</v>
      </c>
      <c r="R717" s="186">
        <f t="shared" ca="1" si="927"/>
        <v>0</v>
      </c>
      <c r="S717" s="187">
        <f t="shared" ca="1" si="928"/>
        <v>0</v>
      </c>
      <c r="T717" s="187">
        <f t="shared" ca="1" si="929"/>
        <v>0</v>
      </c>
      <c r="U717" s="187">
        <f t="shared" ca="1" si="930"/>
        <v>0</v>
      </c>
      <c r="V717" s="187">
        <f t="shared" ca="1" si="931"/>
        <v>0</v>
      </c>
      <c r="W717" s="187">
        <f t="shared" ca="1" si="932"/>
        <v>0</v>
      </c>
      <c r="X717" s="187">
        <f t="shared" ca="1" si="933"/>
        <v>0</v>
      </c>
      <c r="Y717" s="187">
        <f t="shared" ca="1" si="934"/>
        <v>0</v>
      </c>
      <c r="Z717" s="187">
        <f t="shared" ca="1" si="935"/>
        <v>0</v>
      </c>
      <c r="AA717" s="187">
        <f t="shared" ca="1" si="936"/>
        <v>0</v>
      </c>
      <c r="AB717" s="187">
        <f t="shared" ca="1" si="936"/>
        <v>0</v>
      </c>
    </row>
    <row r="718" spans="3:28" x14ac:dyDescent="0.25">
      <c r="C718" s="176">
        <v>18</v>
      </c>
      <c r="D718" s="111" t="s">
        <v>576</v>
      </c>
      <c r="E718" s="177">
        <v>36</v>
      </c>
      <c r="F718" s="177">
        <v>48</v>
      </c>
      <c r="G718" s="177">
        <v>104.6</v>
      </c>
      <c r="H718" s="178">
        <v>32750</v>
      </c>
      <c r="I718" s="179">
        <f t="shared" si="915"/>
        <v>0.40200000000000002</v>
      </c>
      <c r="J718" s="180">
        <f t="shared" si="916"/>
        <v>0.49539999999999995</v>
      </c>
      <c r="K718" s="179">
        <f t="shared" si="917"/>
        <v>2085.9706230038064</v>
      </c>
      <c r="L718" s="179">
        <f t="shared" si="918"/>
        <v>1685.5293769961936</v>
      </c>
      <c r="M718" s="179">
        <f t="shared" si="919"/>
        <v>1685.5293769961936</v>
      </c>
      <c r="N718" s="180">
        <f t="shared" si="920"/>
        <v>2085.9706230038064</v>
      </c>
      <c r="O718" s="183">
        <f t="shared" ca="1" si="924"/>
        <v>12994.960515044846</v>
      </c>
      <c r="P718" s="176">
        <f t="shared" ca="1" si="925"/>
        <v>6760.0789699103079</v>
      </c>
      <c r="Q718" s="176">
        <f t="shared" ca="1" si="926"/>
        <v>99</v>
      </c>
      <c r="R718" s="186">
        <f t="shared" ca="1" si="927"/>
        <v>0</v>
      </c>
      <c r="S718" s="187">
        <f t="shared" ca="1" si="928"/>
        <v>0</v>
      </c>
      <c r="T718" s="187">
        <f t="shared" ca="1" si="929"/>
        <v>0</v>
      </c>
      <c r="U718" s="187">
        <f t="shared" ca="1" si="930"/>
        <v>0</v>
      </c>
      <c r="V718" s="187">
        <f t="shared" ca="1" si="931"/>
        <v>0</v>
      </c>
      <c r="W718" s="187">
        <f t="shared" ca="1" si="932"/>
        <v>0</v>
      </c>
      <c r="X718" s="187">
        <f t="shared" ca="1" si="933"/>
        <v>0</v>
      </c>
      <c r="Y718" s="187">
        <f t="shared" ca="1" si="934"/>
        <v>0</v>
      </c>
      <c r="Z718" s="187">
        <f t="shared" ca="1" si="935"/>
        <v>0</v>
      </c>
      <c r="AA718" s="187">
        <f t="shared" ca="1" si="936"/>
        <v>0</v>
      </c>
      <c r="AB718" s="187">
        <f t="shared" ca="1" si="936"/>
        <v>0</v>
      </c>
    </row>
    <row r="719" spans="3:28" x14ac:dyDescent="0.25">
      <c r="C719" s="176">
        <v>19</v>
      </c>
      <c r="D719" s="111" t="s">
        <v>577</v>
      </c>
      <c r="E719" s="177">
        <v>42</v>
      </c>
      <c r="F719" s="177">
        <v>60</v>
      </c>
      <c r="G719" s="177">
        <v>97.4</v>
      </c>
      <c r="H719" s="178">
        <v>38740</v>
      </c>
      <c r="I719" s="179">
        <f t="shared" si="915"/>
        <v>0.39</v>
      </c>
      <c r="J719" s="180">
        <f t="shared" si="916"/>
        <v>0.50259999999999994</v>
      </c>
      <c r="K719" s="179">
        <f t="shared" si="917"/>
        <v>2096.8711303667415</v>
      </c>
      <c r="L719" s="179">
        <f t="shared" si="918"/>
        <v>1674.6288696332588</v>
      </c>
      <c r="M719" s="179">
        <f t="shared" si="919"/>
        <v>1674.6288696332588</v>
      </c>
      <c r="N719" s="180">
        <f t="shared" si="920"/>
        <v>2096.8711303667415</v>
      </c>
      <c r="O719" s="183">
        <f t="shared" ca="1" si="924"/>
        <v>13062.86734997971</v>
      </c>
      <c r="P719" s="176">
        <f t="shared" ca="1" si="925"/>
        <v>12614.265300040581</v>
      </c>
      <c r="Q719" s="176">
        <f t="shared" ca="1" si="926"/>
        <v>99</v>
      </c>
      <c r="R719" s="186">
        <f t="shared" ca="1" si="927"/>
        <v>0</v>
      </c>
      <c r="S719" s="187">
        <f t="shared" ca="1" si="928"/>
        <v>0</v>
      </c>
      <c r="T719" s="187">
        <f t="shared" ca="1" si="929"/>
        <v>0</v>
      </c>
      <c r="U719" s="187">
        <f t="shared" ca="1" si="930"/>
        <v>0</v>
      </c>
      <c r="V719" s="187">
        <f t="shared" ca="1" si="931"/>
        <v>0</v>
      </c>
      <c r="W719" s="187">
        <f t="shared" ca="1" si="932"/>
        <v>0</v>
      </c>
      <c r="X719" s="187">
        <f t="shared" ca="1" si="933"/>
        <v>0</v>
      </c>
      <c r="Y719" s="187">
        <f t="shared" ca="1" si="934"/>
        <v>0</v>
      </c>
      <c r="Z719" s="187">
        <f t="shared" ca="1" si="935"/>
        <v>0</v>
      </c>
      <c r="AA719" s="187">
        <f t="shared" ca="1" si="936"/>
        <v>0</v>
      </c>
      <c r="AB719" s="187">
        <f t="shared" ca="1" si="936"/>
        <v>0</v>
      </c>
    </row>
    <row r="720" spans="3:28" x14ac:dyDescent="0.25">
      <c r="C720" s="176">
        <v>20</v>
      </c>
      <c r="D720" s="111" t="s">
        <v>578</v>
      </c>
      <c r="E720" s="177">
        <v>42</v>
      </c>
      <c r="F720" s="177">
        <v>60</v>
      </c>
      <c r="G720" s="177">
        <v>120.4</v>
      </c>
      <c r="H720" s="178">
        <v>47270</v>
      </c>
      <c r="I720" s="179">
        <f t="shared" si="915"/>
        <v>0.39</v>
      </c>
      <c r="J720" s="180">
        <f t="shared" si="916"/>
        <v>0.47959999999999997</v>
      </c>
      <c r="K720" s="179">
        <f t="shared" si="917"/>
        <v>2106.9957884118521</v>
      </c>
      <c r="L720" s="179">
        <f t="shared" si="918"/>
        <v>1664.5042115881481</v>
      </c>
      <c r="M720" s="179">
        <f t="shared" si="919"/>
        <v>1664.5042115881481</v>
      </c>
      <c r="N720" s="180">
        <f t="shared" si="920"/>
        <v>2106.9957884118521</v>
      </c>
      <c r="O720" s="183">
        <f t="shared" ca="1" si="924"/>
        <v>13125.940880389766</v>
      </c>
      <c r="P720" s="176">
        <f t="shared" ca="1" si="925"/>
        <v>21018.118239220468</v>
      </c>
      <c r="Q720" s="176">
        <f t="shared" ca="1" si="926"/>
        <v>99</v>
      </c>
      <c r="R720" s="186">
        <f t="shared" ca="1" si="927"/>
        <v>0</v>
      </c>
      <c r="S720" s="187">
        <f t="shared" ca="1" si="928"/>
        <v>0</v>
      </c>
      <c r="T720" s="187">
        <f t="shared" ca="1" si="929"/>
        <v>0</v>
      </c>
      <c r="U720" s="187">
        <f t="shared" ca="1" si="930"/>
        <v>0</v>
      </c>
      <c r="V720" s="187">
        <f t="shared" ca="1" si="931"/>
        <v>0</v>
      </c>
      <c r="W720" s="187">
        <f t="shared" ca="1" si="932"/>
        <v>0</v>
      </c>
      <c r="X720" s="187">
        <f t="shared" ca="1" si="933"/>
        <v>0</v>
      </c>
      <c r="Y720" s="187">
        <f t="shared" ca="1" si="934"/>
        <v>0</v>
      </c>
      <c r="Z720" s="187">
        <f t="shared" ca="1" si="935"/>
        <v>0</v>
      </c>
      <c r="AA720" s="187">
        <f t="shared" ca="1" si="936"/>
        <v>0</v>
      </c>
      <c r="AB720" s="187">
        <f t="shared" ca="1" si="936"/>
        <v>0</v>
      </c>
    </row>
    <row r="721" spans="3:28" x14ac:dyDescent="0.25">
      <c r="C721" s="176">
        <v>21</v>
      </c>
      <c r="D721" s="111" t="s">
        <v>579</v>
      </c>
      <c r="E721" s="177">
        <v>48</v>
      </c>
      <c r="F721" s="177">
        <v>70</v>
      </c>
      <c r="G721" s="177">
        <v>112.4</v>
      </c>
      <c r="H721" s="178">
        <v>49520</v>
      </c>
      <c r="I721" s="179">
        <f t="shared" si="915"/>
        <v>0.38</v>
      </c>
      <c r="J721" s="180">
        <f t="shared" si="916"/>
        <v>0.48759999999999998</v>
      </c>
      <c r="K721" s="179">
        <f t="shared" si="917"/>
        <v>2117.5581698288815</v>
      </c>
      <c r="L721" s="179">
        <f t="shared" si="918"/>
        <v>1653.9418301711185</v>
      </c>
      <c r="M721" s="179">
        <f t="shared" si="919"/>
        <v>1653.9418301711185</v>
      </c>
      <c r="N721" s="180">
        <f t="shared" si="920"/>
        <v>2117.5581698288815</v>
      </c>
      <c r="O721" s="183">
        <f t="shared" ca="1" si="924"/>
        <v>13191.741293849798</v>
      </c>
      <c r="P721" s="176">
        <f t="shared" ca="1" si="925"/>
        <v>23136.517412300404</v>
      </c>
      <c r="Q721" s="176">
        <f t="shared" ca="1" si="926"/>
        <v>99</v>
      </c>
      <c r="R721" s="186">
        <f t="shared" ca="1" si="927"/>
        <v>0</v>
      </c>
      <c r="S721" s="187">
        <f t="shared" ca="1" si="928"/>
        <v>0</v>
      </c>
      <c r="T721" s="187">
        <f t="shared" ca="1" si="929"/>
        <v>0</v>
      </c>
      <c r="U721" s="187">
        <f t="shared" ca="1" si="930"/>
        <v>0</v>
      </c>
      <c r="V721" s="187">
        <f t="shared" ca="1" si="931"/>
        <v>0</v>
      </c>
      <c r="W721" s="187">
        <f t="shared" ca="1" si="932"/>
        <v>0</v>
      </c>
      <c r="X721" s="187">
        <f t="shared" ca="1" si="933"/>
        <v>0</v>
      </c>
      <c r="Y721" s="187">
        <f t="shared" ca="1" si="934"/>
        <v>0</v>
      </c>
      <c r="Z721" s="187">
        <f t="shared" ca="1" si="935"/>
        <v>0</v>
      </c>
      <c r="AA721" s="187">
        <f t="shared" ca="1" si="936"/>
        <v>0</v>
      </c>
      <c r="AB721" s="187">
        <f t="shared" ca="1" si="936"/>
        <v>0</v>
      </c>
    </row>
    <row r="722" spans="3:28" x14ac:dyDescent="0.25">
      <c r="C722" s="176">
        <v>22</v>
      </c>
      <c r="D722" s="111" t="s">
        <v>580</v>
      </c>
      <c r="E722" s="177">
        <v>48</v>
      </c>
      <c r="F722" s="177">
        <v>70</v>
      </c>
      <c r="G722" s="177">
        <v>138.19999999999999</v>
      </c>
      <c r="H722" s="178">
        <v>60210</v>
      </c>
      <c r="I722" s="179">
        <f t="shared" si="915"/>
        <v>0.38</v>
      </c>
      <c r="J722" s="180">
        <f t="shared" si="916"/>
        <v>0.46179999999999999</v>
      </c>
      <c r="K722" s="179">
        <f t="shared" si="917"/>
        <v>2130.5089077708158</v>
      </c>
      <c r="L722" s="179">
        <f t="shared" si="918"/>
        <v>1640.9910922291842</v>
      </c>
      <c r="M722" s="179">
        <f t="shared" si="919"/>
        <v>1640.9910922291842</v>
      </c>
      <c r="N722" s="180">
        <f t="shared" si="920"/>
        <v>2130.5089077708158</v>
      </c>
      <c r="O722" s="183">
        <f t="shared" ca="1" si="924"/>
        <v>13272.420439730482</v>
      </c>
      <c r="P722" s="176">
        <f t="shared" ca="1" si="925"/>
        <v>33665.159120539036</v>
      </c>
      <c r="Q722" s="176">
        <f t="shared" ca="1" si="926"/>
        <v>99</v>
      </c>
      <c r="R722" s="186">
        <f t="shared" ca="1" si="927"/>
        <v>0</v>
      </c>
      <c r="S722" s="187">
        <f t="shared" ca="1" si="928"/>
        <v>0</v>
      </c>
      <c r="T722" s="187">
        <f t="shared" ca="1" si="929"/>
        <v>0</v>
      </c>
      <c r="U722" s="187">
        <f t="shared" ca="1" si="930"/>
        <v>0</v>
      </c>
      <c r="V722" s="187">
        <f t="shared" ca="1" si="931"/>
        <v>0</v>
      </c>
      <c r="W722" s="187">
        <f t="shared" ca="1" si="932"/>
        <v>0</v>
      </c>
      <c r="X722" s="187">
        <f t="shared" ca="1" si="933"/>
        <v>0</v>
      </c>
      <c r="Y722" s="187">
        <f t="shared" ca="1" si="934"/>
        <v>0</v>
      </c>
      <c r="Z722" s="187">
        <f t="shared" ca="1" si="935"/>
        <v>0</v>
      </c>
      <c r="AA722" s="187">
        <f t="shared" ca="1" si="936"/>
        <v>0</v>
      </c>
      <c r="AB722" s="187">
        <f t="shared" ca="1" si="936"/>
        <v>0</v>
      </c>
    </row>
    <row r="723" spans="3:28" x14ac:dyDescent="0.25">
      <c r="C723" s="176">
        <v>23</v>
      </c>
      <c r="D723" s="111" t="s">
        <v>581</v>
      </c>
      <c r="E723" s="177">
        <v>60</v>
      </c>
      <c r="F723" s="177">
        <v>86</v>
      </c>
      <c r="G723" s="177">
        <v>139.4</v>
      </c>
      <c r="H723" s="178">
        <v>77570</v>
      </c>
      <c r="I723" s="179">
        <f t="shared" si="915"/>
        <v>0.36399999999999999</v>
      </c>
      <c r="J723" s="180">
        <f t="shared" si="916"/>
        <v>0.46060000000000001</v>
      </c>
      <c r="K723" s="179">
        <f t="shared" si="917"/>
        <v>2161.1951380395999</v>
      </c>
      <c r="L723" s="179">
        <f t="shared" si="918"/>
        <v>1610.3048619604001</v>
      </c>
      <c r="M723" s="179">
        <f t="shared" si="919"/>
        <v>1610.3048619604001</v>
      </c>
      <c r="N723" s="180">
        <f t="shared" si="920"/>
        <v>2161.1951380395999</v>
      </c>
      <c r="O723" s="183">
        <f t="shared" ca="1" si="924"/>
        <v>13463.586291397289</v>
      </c>
      <c r="P723" s="176">
        <f t="shared" ca="1" si="925"/>
        <v>50642.827417205423</v>
      </c>
      <c r="Q723" s="176">
        <f t="shared" ca="1" si="926"/>
        <v>99</v>
      </c>
      <c r="R723" s="186">
        <f t="shared" ca="1" si="927"/>
        <v>0</v>
      </c>
      <c r="S723" s="187">
        <f t="shared" ca="1" si="928"/>
        <v>0</v>
      </c>
      <c r="T723" s="187">
        <f t="shared" ca="1" si="929"/>
        <v>0</v>
      </c>
      <c r="U723" s="187">
        <f t="shared" ca="1" si="930"/>
        <v>0</v>
      </c>
      <c r="V723" s="187">
        <f t="shared" ca="1" si="931"/>
        <v>0</v>
      </c>
      <c r="W723" s="187">
        <f t="shared" ca="1" si="932"/>
        <v>0</v>
      </c>
      <c r="X723" s="187">
        <f t="shared" ca="1" si="933"/>
        <v>0</v>
      </c>
      <c r="Y723" s="187">
        <f t="shared" ca="1" si="934"/>
        <v>0</v>
      </c>
      <c r="Z723" s="187">
        <f t="shared" ca="1" si="935"/>
        <v>0</v>
      </c>
      <c r="AA723" s="187">
        <f t="shared" ca="1" si="936"/>
        <v>0</v>
      </c>
      <c r="AB723" s="187">
        <f t="shared" ca="1" si="936"/>
        <v>0</v>
      </c>
    </row>
    <row r="724" spans="3:28" x14ac:dyDescent="0.25">
      <c r="C724" s="176">
        <v>24</v>
      </c>
      <c r="D724" s="111" t="s">
        <v>582</v>
      </c>
      <c r="E724" s="177">
        <v>60</v>
      </c>
      <c r="F724" s="177">
        <v>86</v>
      </c>
      <c r="G724" s="177">
        <v>171.2</v>
      </c>
      <c r="H724" s="178">
        <v>94540</v>
      </c>
      <c r="I724" s="179">
        <f t="shared" si="915"/>
        <v>0.36399999999999999</v>
      </c>
      <c r="J724" s="180">
        <f t="shared" si="916"/>
        <v>0.42879999999999996</v>
      </c>
      <c r="K724" s="179">
        <f t="shared" si="917"/>
        <v>2181.6222728102607</v>
      </c>
      <c r="L724" s="179">
        <f t="shared" si="918"/>
        <v>1589.8777271897393</v>
      </c>
      <c r="M724" s="179">
        <f t="shared" si="919"/>
        <v>1589.8777271897393</v>
      </c>
      <c r="N724" s="180">
        <f t="shared" si="920"/>
        <v>2181.6222728102607</v>
      </c>
      <c r="O724" s="183">
        <f t="shared" ca="1" si="924"/>
        <v>13590.841108340946</v>
      </c>
      <c r="P724" s="176">
        <f t="shared" ca="1" si="925"/>
        <v>67358.317783318111</v>
      </c>
      <c r="Q724" s="176">
        <f t="shared" ca="1" si="926"/>
        <v>99</v>
      </c>
      <c r="R724" s="186">
        <f t="shared" ca="1" si="927"/>
        <v>0</v>
      </c>
      <c r="S724" s="187">
        <f t="shared" ca="1" si="928"/>
        <v>0</v>
      </c>
      <c r="T724" s="187">
        <f t="shared" ca="1" si="929"/>
        <v>0</v>
      </c>
      <c r="U724" s="187">
        <f t="shared" ca="1" si="930"/>
        <v>0</v>
      </c>
      <c r="V724" s="187">
        <f t="shared" ca="1" si="931"/>
        <v>0</v>
      </c>
      <c r="W724" s="187">
        <f t="shared" ca="1" si="932"/>
        <v>0</v>
      </c>
      <c r="X724" s="187">
        <f t="shared" ca="1" si="933"/>
        <v>0</v>
      </c>
      <c r="Y724" s="187">
        <f t="shared" ca="1" si="934"/>
        <v>0</v>
      </c>
      <c r="Z724" s="187">
        <f t="shared" ca="1" si="935"/>
        <v>0</v>
      </c>
      <c r="AA724" s="187">
        <f t="shared" ca="1" si="936"/>
        <v>0</v>
      </c>
      <c r="AB724" s="187">
        <f t="shared" ca="1" si="936"/>
        <v>0</v>
      </c>
    </row>
    <row r="725" spans="3:28" x14ac:dyDescent="0.25">
      <c r="C725" s="176">
        <v>25</v>
      </c>
      <c r="D725" s="111" t="s">
        <v>583</v>
      </c>
      <c r="E725" s="177">
        <v>70</v>
      </c>
      <c r="F725" s="177">
        <v>100</v>
      </c>
      <c r="G725" s="177">
        <v>166.7</v>
      </c>
      <c r="H725" s="178">
        <v>114440</v>
      </c>
      <c r="I725" s="179">
        <f t="shared" si="915"/>
        <v>0.35</v>
      </c>
      <c r="J725" s="180">
        <f t="shared" si="916"/>
        <v>0.43330000000000002</v>
      </c>
      <c r="K725" s="179">
        <f t="shared" si="917"/>
        <v>2205.167654569053</v>
      </c>
      <c r="L725" s="179">
        <f t="shared" si="918"/>
        <v>1566.332345430947</v>
      </c>
      <c r="M725" s="179">
        <f t="shared" si="919"/>
        <v>1566.332345430947</v>
      </c>
      <c r="N725" s="180">
        <f t="shared" si="920"/>
        <v>2205.167654569053</v>
      </c>
      <c r="O725" s="183">
        <f t="shared" ca="1" si="924"/>
        <v>13737.52165258877</v>
      </c>
      <c r="P725" s="176">
        <f t="shared" ca="1" si="925"/>
        <v>86964.956694822467</v>
      </c>
      <c r="Q725" s="176">
        <f t="shared" ca="1" si="926"/>
        <v>99</v>
      </c>
      <c r="R725" s="186">
        <f t="shared" ca="1" si="927"/>
        <v>0</v>
      </c>
      <c r="S725" s="187">
        <f t="shared" ca="1" si="928"/>
        <v>0</v>
      </c>
      <c r="T725" s="187">
        <f t="shared" ca="1" si="929"/>
        <v>0</v>
      </c>
      <c r="U725" s="187">
        <f t="shared" ca="1" si="930"/>
        <v>0</v>
      </c>
      <c r="V725" s="187">
        <f t="shared" ca="1" si="931"/>
        <v>0</v>
      </c>
      <c r="W725" s="187">
        <f t="shared" ca="1" si="932"/>
        <v>0</v>
      </c>
      <c r="X725" s="187">
        <f t="shared" ca="1" si="933"/>
        <v>0</v>
      </c>
      <c r="Y725" s="187">
        <f t="shared" ca="1" si="934"/>
        <v>0</v>
      </c>
      <c r="Z725" s="187">
        <f t="shared" ca="1" si="935"/>
        <v>0</v>
      </c>
      <c r="AA725" s="187">
        <f t="shared" ca="1" si="936"/>
        <v>0</v>
      </c>
      <c r="AB725" s="187">
        <f t="shared" ca="1" si="936"/>
        <v>0</v>
      </c>
    </row>
    <row r="726" spans="3:28" x14ac:dyDescent="0.25">
      <c r="C726" s="176">
        <v>26</v>
      </c>
      <c r="D726" s="111" t="s">
        <v>584</v>
      </c>
      <c r="E726" s="177">
        <v>70</v>
      </c>
      <c r="F726" s="177">
        <v>100</v>
      </c>
      <c r="G726" s="177">
        <v>204.8</v>
      </c>
      <c r="H726" s="178">
        <v>139350</v>
      </c>
      <c r="I726" s="179">
        <f t="shared" si="915"/>
        <v>0.35</v>
      </c>
      <c r="J726" s="180">
        <f t="shared" si="916"/>
        <v>0.3952</v>
      </c>
      <c r="K726" s="179">
        <f t="shared" si="917"/>
        <v>2235.9617148906141</v>
      </c>
      <c r="L726" s="179">
        <f t="shared" si="918"/>
        <v>1535.5382851093859</v>
      </c>
      <c r="M726" s="179">
        <f t="shared" si="919"/>
        <v>1535.5382851093859</v>
      </c>
      <c r="N726" s="180">
        <f t="shared" si="920"/>
        <v>2235.9617148906141</v>
      </c>
      <c r="O726" s="183">
        <f t="shared" ca="1" si="924"/>
        <v>13929.359252583527</v>
      </c>
      <c r="P726" s="176">
        <f t="shared" ca="1" si="925"/>
        <v>111491.28149483295</v>
      </c>
      <c r="Q726" s="176">
        <f t="shared" ca="1" si="926"/>
        <v>99</v>
      </c>
      <c r="R726" s="186">
        <f t="shared" ca="1" si="927"/>
        <v>0</v>
      </c>
      <c r="S726" s="187">
        <f t="shared" ca="1" si="928"/>
        <v>0</v>
      </c>
      <c r="T726" s="187">
        <f t="shared" ca="1" si="929"/>
        <v>0</v>
      </c>
      <c r="U726" s="187">
        <f t="shared" ca="1" si="930"/>
        <v>0</v>
      </c>
      <c r="V726" s="187">
        <f t="shared" ca="1" si="931"/>
        <v>0</v>
      </c>
      <c r="W726" s="187">
        <f t="shared" ca="1" si="932"/>
        <v>0</v>
      </c>
      <c r="X726" s="187">
        <f t="shared" ca="1" si="933"/>
        <v>0</v>
      </c>
      <c r="Y726" s="187">
        <f t="shared" ca="1" si="934"/>
        <v>0</v>
      </c>
      <c r="Z726" s="187">
        <f t="shared" ca="1" si="935"/>
        <v>0</v>
      </c>
      <c r="AA726" s="187">
        <f t="shared" ca="1" si="936"/>
        <v>0</v>
      </c>
      <c r="AB726" s="187">
        <f t="shared" ca="1" si="936"/>
        <v>0</v>
      </c>
    </row>
    <row r="727" spans="3:28" x14ac:dyDescent="0.25">
      <c r="C727" s="176">
        <v>27</v>
      </c>
      <c r="D727" s="111" t="s">
        <v>585</v>
      </c>
      <c r="E727" s="177">
        <v>24</v>
      </c>
      <c r="F727" s="177">
        <v>47</v>
      </c>
      <c r="G727" s="177">
        <v>61.4</v>
      </c>
      <c r="H727" s="178">
        <v>11380</v>
      </c>
      <c r="I727" s="179">
        <f t="shared" si="915"/>
        <v>0.40300000000000002</v>
      </c>
      <c r="J727" s="180">
        <f t="shared" si="916"/>
        <v>0.53859999999999997</v>
      </c>
      <c r="K727" s="179">
        <f t="shared" si="917"/>
        <v>2044.2144070991619</v>
      </c>
      <c r="L727" s="179">
        <f t="shared" si="918"/>
        <v>1727.2855929008381</v>
      </c>
      <c r="M727" s="179">
        <f t="shared" si="919"/>
        <v>1727.2855929008381</v>
      </c>
      <c r="N727" s="180">
        <f t="shared" si="920"/>
        <v>2044.2144070991619</v>
      </c>
      <c r="O727" s="183">
        <f t="shared" ca="1" si="924"/>
        <v>12734.832030513651</v>
      </c>
      <c r="P727" s="176">
        <f t="shared" ca="1" si="925"/>
        <v>14089.664061027303</v>
      </c>
      <c r="Q727" s="176">
        <f t="shared" ca="1" si="926"/>
        <v>99</v>
      </c>
      <c r="R727" s="186">
        <f t="shared" ca="1" si="927"/>
        <v>0</v>
      </c>
      <c r="S727" s="187">
        <f t="shared" ca="1" si="928"/>
        <v>0</v>
      </c>
      <c r="T727" s="187">
        <f t="shared" ca="1" si="929"/>
        <v>0</v>
      </c>
      <c r="U727" s="187">
        <f t="shared" ca="1" si="930"/>
        <v>0</v>
      </c>
      <c r="V727" s="187">
        <f t="shared" ca="1" si="931"/>
        <v>0</v>
      </c>
      <c r="W727" s="187">
        <f t="shared" ca="1" si="932"/>
        <v>0</v>
      </c>
      <c r="X727" s="187">
        <f t="shared" ca="1" si="933"/>
        <v>0</v>
      </c>
      <c r="Y727" s="187">
        <f t="shared" ca="1" si="934"/>
        <v>0</v>
      </c>
      <c r="Z727" s="187">
        <f t="shared" ca="1" si="935"/>
        <v>0</v>
      </c>
      <c r="AA727" s="187">
        <f t="shared" ca="1" si="936"/>
        <v>0</v>
      </c>
      <c r="AB727" s="187">
        <f t="shared" ca="1" si="936"/>
        <v>0</v>
      </c>
    </row>
    <row r="728" spans="3:28" x14ac:dyDescent="0.25">
      <c r="C728" s="176">
        <v>28</v>
      </c>
      <c r="D728" s="111" t="s">
        <v>586</v>
      </c>
      <c r="E728" s="177">
        <v>30</v>
      </c>
      <c r="F728" s="177">
        <v>63</v>
      </c>
      <c r="G728" s="177">
        <v>77.5</v>
      </c>
      <c r="H728" s="178">
        <v>17750</v>
      </c>
      <c r="I728" s="179">
        <f t="shared" si="915"/>
        <v>0.38700000000000001</v>
      </c>
      <c r="J728" s="180">
        <f t="shared" si="916"/>
        <v>0.52249999999999996</v>
      </c>
      <c r="K728" s="179">
        <f t="shared" si="917"/>
        <v>2062.3416041145397</v>
      </c>
      <c r="L728" s="179">
        <f t="shared" si="918"/>
        <v>1709.1583958854601</v>
      </c>
      <c r="M728" s="179">
        <f t="shared" si="919"/>
        <v>1709.1583958854601</v>
      </c>
      <c r="N728" s="180">
        <f t="shared" si="920"/>
        <v>2062.3416041145397</v>
      </c>
      <c r="O728" s="183">
        <f t="shared" ca="1" si="924"/>
        <v>12847.758936993319</v>
      </c>
      <c r="P728" s="176">
        <f t="shared" ca="1" si="925"/>
        <v>7945.5178739866387</v>
      </c>
      <c r="Q728" s="176">
        <f t="shared" ca="1" si="926"/>
        <v>99</v>
      </c>
      <c r="R728" s="186">
        <f t="shared" ca="1" si="927"/>
        <v>0</v>
      </c>
      <c r="S728" s="187">
        <f t="shared" ca="1" si="928"/>
        <v>0</v>
      </c>
      <c r="T728" s="187">
        <f t="shared" ca="1" si="929"/>
        <v>0</v>
      </c>
      <c r="U728" s="187">
        <f t="shared" ca="1" si="930"/>
        <v>0</v>
      </c>
      <c r="V728" s="187">
        <f t="shared" ca="1" si="931"/>
        <v>0</v>
      </c>
      <c r="W728" s="187">
        <f t="shared" ca="1" si="932"/>
        <v>0</v>
      </c>
      <c r="X728" s="187">
        <f t="shared" ca="1" si="933"/>
        <v>0</v>
      </c>
      <c r="Y728" s="187">
        <f t="shared" ca="1" si="934"/>
        <v>0</v>
      </c>
      <c r="Z728" s="187">
        <f t="shared" ca="1" si="935"/>
        <v>0</v>
      </c>
      <c r="AA728" s="187">
        <f t="shared" ca="1" si="936"/>
        <v>0</v>
      </c>
      <c r="AB728" s="187">
        <f t="shared" ca="1" si="936"/>
        <v>0</v>
      </c>
    </row>
    <row r="729" spans="3:28" x14ac:dyDescent="0.25">
      <c r="C729" s="176">
        <v>29</v>
      </c>
      <c r="D729" s="111" t="s">
        <v>587</v>
      </c>
      <c r="E729" s="177">
        <v>30</v>
      </c>
      <c r="F729" s="177">
        <v>63</v>
      </c>
      <c r="G729" s="177">
        <v>92.2</v>
      </c>
      <c r="H729" s="178">
        <v>21180</v>
      </c>
      <c r="I729" s="179">
        <f t="shared" si="915"/>
        <v>0.38700000000000001</v>
      </c>
      <c r="J729" s="180">
        <f t="shared" si="916"/>
        <v>0.50780000000000003</v>
      </c>
      <c r="K729" s="179">
        <f t="shared" si="917"/>
        <v>2067.4536493695296</v>
      </c>
      <c r="L729" s="179">
        <f t="shared" si="918"/>
        <v>1704.0463506304704</v>
      </c>
      <c r="M729" s="179">
        <f t="shared" si="919"/>
        <v>1704.0463506304704</v>
      </c>
      <c r="N729" s="180">
        <f t="shared" si="920"/>
        <v>2067.4536493695296</v>
      </c>
      <c r="O729" s="183">
        <f t="shared" ca="1" si="924"/>
        <v>12879.60541915712</v>
      </c>
      <c r="P729" s="176">
        <f t="shared" ca="1" si="925"/>
        <v>4579.2108383142404</v>
      </c>
      <c r="Q729" s="176">
        <f t="shared" ca="1" si="926"/>
        <v>99</v>
      </c>
      <c r="R729" s="186">
        <f t="shared" ca="1" si="927"/>
        <v>0</v>
      </c>
      <c r="S729" s="187">
        <f t="shared" ca="1" si="928"/>
        <v>0</v>
      </c>
      <c r="T729" s="187">
        <f t="shared" ca="1" si="929"/>
        <v>0</v>
      </c>
      <c r="U729" s="187">
        <f t="shared" ca="1" si="930"/>
        <v>0</v>
      </c>
      <c r="V729" s="187">
        <f t="shared" ca="1" si="931"/>
        <v>0</v>
      </c>
      <c r="W729" s="187">
        <f t="shared" ca="1" si="932"/>
        <v>0</v>
      </c>
      <c r="X729" s="187">
        <f t="shared" ca="1" si="933"/>
        <v>0</v>
      </c>
      <c r="Y729" s="187">
        <f t="shared" ca="1" si="934"/>
        <v>0</v>
      </c>
      <c r="Z729" s="187">
        <f t="shared" ca="1" si="935"/>
        <v>0</v>
      </c>
      <c r="AA729" s="187">
        <f t="shared" ca="1" si="936"/>
        <v>0</v>
      </c>
      <c r="AB729" s="187">
        <f t="shared" ca="1" si="936"/>
        <v>0</v>
      </c>
    </row>
    <row r="730" spans="3:28" x14ac:dyDescent="0.25">
      <c r="C730" s="176">
        <v>30</v>
      </c>
      <c r="D730" s="111" t="s">
        <v>588</v>
      </c>
      <c r="E730" s="177">
        <v>36</v>
      </c>
      <c r="F730" s="177">
        <v>70</v>
      </c>
      <c r="G730" s="177">
        <v>84</v>
      </c>
      <c r="H730" s="178">
        <v>26480</v>
      </c>
      <c r="I730" s="179">
        <f t="shared" si="915"/>
        <v>0.38</v>
      </c>
      <c r="J730" s="180">
        <f t="shared" si="916"/>
        <v>0.51600000000000001</v>
      </c>
      <c r="K730" s="179">
        <f t="shared" si="917"/>
        <v>2077.9773190621813</v>
      </c>
      <c r="L730" s="179">
        <f t="shared" si="918"/>
        <v>1693.5226809378187</v>
      </c>
      <c r="M730" s="179">
        <f t="shared" si="919"/>
        <v>1693.5226809378187</v>
      </c>
      <c r="N730" s="180">
        <f t="shared" si="920"/>
        <v>2077.9773190621813</v>
      </c>
      <c r="O730" s="183">
        <f t="shared" ca="1" si="924"/>
        <v>12945.164670385919</v>
      </c>
      <c r="P730" s="176">
        <f t="shared" ca="1" si="925"/>
        <v>589.67065922816255</v>
      </c>
      <c r="Q730" s="176">
        <f t="shared" ca="1" si="926"/>
        <v>99</v>
      </c>
      <c r="R730" s="186">
        <f t="shared" ca="1" si="927"/>
        <v>0</v>
      </c>
      <c r="S730" s="187">
        <f t="shared" ca="1" si="928"/>
        <v>0</v>
      </c>
      <c r="T730" s="187">
        <f t="shared" ca="1" si="929"/>
        <v>0</v>
      </c>
      <c r="U730" s="187">
        <f t="shared" ca="1" si="930"/>
        <v>0</v>
      </c>
      <c r="V730" s="187">
        <f t="shared" ca="1" si="931"/>
        <v>0</v>
      </c>
      <c r="W730" s="187">
        <f t="shared" ca="1" si="932"/>
        <v>0</v>
      </c>
      <c r="X730" s="187">
        <f t="shared" ca="1" si="933"/>
        <v>0</v>
      </c>
      <c r="Y730" s="187">
        <f t="shared" ca="1" si="934"/>
        <v>0</v>
      </c>
      <c r="Z730" s="187">
        <f t="shared" ca="1" si="935"/>
        <v>0</v>
      </c>
      <c r="AA730" s="187">
        <f t="shared" ca="1" si="936"/>
        <v>0</v>
      </c>
      <c r="AB730" s="187">
        <f t="shared" ca="1" si="936"/>
        <v>0</v>
      </c>
    </row>
    <row r="731" spans="3:28" x14ac:dyDescent="0.25">
      <c r="C731" s="176">
        <v>31</v>
      </c>
      <c r="D731" s="111" t="s">
        <v>589</v>
      </c>
      <c r="E731" s="177">
        <v>36</v>
      </c>
      <c r="F731" s="177">
        <v>70</v>
      </c>
      <c r="G731" s="177">
        <v>104.6</v>
      </c>
      <c r="H731" s="178">
        <v>32750</v>
      </c>
      <c r="I731" s="179">
        <f t="shared" si="915"/>
        <v>0.38</v>
      </c>
      <c r="J731" s="180">
        <f t="shared" si="916"/>
        <v>0.49539999999999995</v>
      </c>
      <c r="K731" s="179">
        <f t="shared" si="917"/>
        <v>2085.9706230038064</v>
      </c>
      <c r="L731" s="179">
        <f t="shared" si="918"/>
        <v>1685.5293769961936</v>
      </c>
      <c r="M731" s="179">
        <f t="shared" si="919"/>
        <v>1685.5293769961936</v>
      </c>
      <c r="N731" s="180">
        <f t="shared" si="920"/>
        <v>2085.9706230038064</v>
      </c>
      <c r="O731" s="183">
        <f t="shared" ca="1" si="924"/>
        <v>12994.960515044846</v>
      </c>
      <c r="P731" s="176">
        <f t="shared" ca="1" si="925"/>
        <v>6760.0789699103079</v>
      </c>
      <c r="Q731" s="176">
        <f t="shared" ca="1" si="926"/>
        <v>99</v>
      </c>
      <c r="R731" s="186">
        <f t="shared" ca="1" si="927"/>
        <v>0</v>
      </c>
      <c r="S731" s="187">
        <f t="shared" ca="1" si="928"/>
        <v>0</v>
      </c>
      <c r="T731" s="187">
        <f t="shared" ca="1" si="929"/>
        <v>0</v>
      </c>
      <c r="U731" s="187">
        <f t="shared" ca="1" si="930"/>
        <v>0</v>
      </c>
      <c r="V731" s="187">
        <f t="shared" ca="1" si="931"/>
        <v>0</v>
      </c>
      <c r="W731" s="187">
        <f t="shared" ca="1" si="932"/>
        <v>0</v>
      </c>
      <c r="X731" s="187">
        <f t="shared" ca="1" si="933"/>
        <v>0</v>
      </c>
      <c r="Y731" s="187">
        <f t="shared" ca="1" si="934"/>
        <v>0</v>
      </c>
      <c r="Z731" s="187">
        <f t="shared" ca="1" si="935"/>
        <v>0</v>
      </c>
      <c r="AA731" s="187">
        <f t="shared" ca="1" si="936"/>
        <v>0</v>
      </c>
      <c r="AB731" s="187">
        <f t="shared" ca="1" si="936"/>
        <v>0</v>
      </c>
    </row>
    <row r="732" spans="3:28" x14ac:dyDescent="0.25">
      <c r="C732" s="176">
        <v>32</v>
      </c>
      <c r="D732" s="111" t="s">
        <v>590</v>
      </c>
      <c r="E732" s="177">
        <v>42</v>
      </c>
      <c r="F732" s="177">
        <v>90</v>
      </c>
      <c r="G732" s="177">
        <v>97.4</v>
      </c>
      <c r="H732" s="178">
        <v>38740</v>
      </c>
      <c r="I732" s="179">
        <f t="shared" si="915"/>
        <v>0.36</v>
      </c>
      <c r="J732" s="180">
        <f t="shared" si="916"/>
        <v>0.50259999999999994</v>
      </c>
      <c r="K732" s="179">
        <f t="shared" si="917"/>
        <v>2096.8711303667415</v>
      </c>
      <c r="L732" s="179">
        <f t="shared" si="918"/>
        <v>1674.6288696332588</v>
      </c>
      <c r="M732" s="179">
        <f t="shared" si="919"/>
        <v>1674.6288696332588</v>
      </c>
      <c r="N732" s="180">
        <f t="shared" si="920"/>
        <v>2096.8711303667415</v>
      </c>
      <c r="O732" s="183">
        <f t="shared" ca="1" si="924"/>
        <v>13062.86734997971</v>
      </c>
      <c r="P732" s="176">
        <f t="shared" ca="1" si="925"/>
        <v>12614.265300040581</v>
      </c>
      <c r="Q732" s="176">
        <f t="shared" ca="1" si="926"/>
        <v>99</v>
      </c>
      <c r="R732" s="186">
        <f t="shared" ca="1" si="927"/>
        <v>0</v>
      </c>
      <c r="S732" s="187">
        <f t="shared" ca="1" si="928"/>
        <v>0</v>
      </c>
      <c r="T732" s="187">
        <f t="shared" ca="1" si="929"/>
        <v>0</v>
      </c>
      <c r="U732" s="187">
        <f t="shared" ca="1" si="930"/>
        <v>0</v>
      </c>
      <c r="V732" s="187">
        <f t="shared" ca="1" si="931"/>
        <v>0</v>
      </c>
      <c r="W732" s="187">
        <f t="shared" ca="1" si="932"/>
        <v>0</v>
      </c>
      <c r="X732" s="187">
        <f t="shared" ca="1" si="933"/>
        <v>0</v>
      </c>
      <c r="Y732" s="187">
        <f t="shared" ca="1" si="934"/>
        <v>0</v>
      </c>
      <c r="Z732" s="187">
        <f t="shared" ca="1" si="935"/>
        <v>0</v>
      </c>
      <c r="AA732" s="187">
        <f t="shared" ca="1" si="936"/>
        <v>0</v>
      </c>
      <c r="AB732" s="187">
        <f t="shared" ca="1" si="936"/>
        <v>0</v>
      </c>
    </row>
    <row r="733" spans="3:28" x14ac:dyDescent="0.25">
      <c r="C733" s="176">
        <v>33</v>
      </c>
      <c r="D733" s="111" t="s">
        <v>591</v>
      </c>
      <c r="E733" s="177">
        <v>42</v>
      </c>
      <c r="F733" s="177">
        <v>90</v>
      </c>
      <c r="G733" s="177">
        <v>120.4</v>
      </c>
      <c r="H733" s="178">
        <v>47270</v>
      </c>
      <c r="I733" s="179">
        <f t="shared" ref="I733:I761" si="937">dimb-F733/1000</f>
        <v>0.36</v>
      </c>
      <c r="J733" s="180">
        <f t="shared" ref="J733:J761" si="938">dimA-G733/1000</f>
        <v>0.47959999999999997</v>
      </c>
      <c r="K733" s="179">
        <f t="shared" ref="K733:K761" si="939">$E$692/4+$E$692*a*(E733/1000+$E$690/1000)/(2*g*J733)</f>
        <v>2106.9957884118521</v>
      </c>
      <c r="L733" s="179">
        <f t="shared" ref="L733:L761" si="940">$E$692/4-$E$692*a*(E733/1000+$E$690/1000)/(2*g*J733)</f>
        <v>1664.5042115881481</v>
      </c>
      <c r="M733" s="179">
        <f t="shared" ref="M733:M761" si="941">$E$692/4-$E$692*a*(E733/1000+$E$690/1000)/(2*g*J733)</f>
        <v>1664.5042115881481</v>
      </c>
      <c r="N733" s="180">
        <f t="shared" ref="N733:N761" si="942">$E$692/4+$E$692*a*(E733/1000+$E$690/1000)/(2*g*J733)</f>
        <v>2106.9957884118521</v>
      </c>
      <c r="O733" s="183">
        <f t="shared" ca="1" si="924"/>
        <v>13125.940880389766</v>
      </c>
      <c r="P733" s="176">
        <f t="shared" ca="1" si="925"/>
        <v>21018.118239220468</v>
      </c>
      <c r="Q733" s="176">
        <f t="shared" ca="1" si="926"/>
        <v>99</v>
      </c>
      <c r="R733" s="186">
        <f t="shared" ca="1" si="927"/>
        <v>0</v>
      </c>
      <c r="S733" s="187">
        <f t="shared" ca="1" si="928"/>
        <v>0</v>
      </c>
      <c r="T733" s="187">
        <f t="shared" ca="1" si="929"/>
        <v>0</v>
      </c>
      <c r="U733" s="187">
        <f t="shared" ca="1" si="930"/>
        <v>0</v>
      </c>
      <c r="V733" s="187">
        <f t="shared" ca="1" si="931"/>
        <v>0</v>
      </c>
      <c r="W733" s="187">
        <f t="shared" ca="1" si="932"/>
        <v>0</v>
      </c>
      <c r="X733" s="187">
        <f t="shared" ca="1" si="933"/>
        <v>0</v>
      </c>
      <c r="Y733" s="187">
        <f t="shared" ca="1" si="934"/>
        <v>0</v>
      </c>
      <c r="Z733" s="187">
        <f t="shared" ca="1" si="935"/>
        <v>0</v>
      </c>
      <c r="AA733" s="187">
        <f t="shared" ca="1" si="936"/>
        <v>0</v>
      </c>
      <c r="AB733" s="187">
        <f t="shared" ca="1" si="936"/>
        <v>0</v>
      </c>
    </row>
    <row r="734" spans="3:28" x14ac:dyDescent="0.25">
      <c r="C734" s="176">
        <v>34</v>
      </c>
      <c r="D734" s="111" t="s">
        <v>592</v>
      </c>
      <c r="E734" s="177">
        <v>48</v>
      </c>
      <c r="F734" s="177">
        <v>100</v>
      </c>
      <c r="G734" s="177">
        <v>112.4</v>
      </c>
      <c r="H734" s="178">
        <v>49520</v>
      </c>
      <c r="I734" s="179">
        <f t="shared" si="937"/>
        <v>0.35</v>
      </c>
      <c r="J734" s="180">
        <f t="shared" si="938"/>
        <v>0.48759999999999998</v>
      </c>
      <c r="K734" s="179">
        <f t="shared" si="939"/>
        <v>2117.5581698288815</v>
      </c>
      <c r="L734" s="179">
        <f t="shared" si="940"/>
        <v>1653.9418301711185</v>
      </c>
      <c r="M734" s="179">
        <f t="shared" si="941"/>
        <v>1653.9418301711185</v>
      </c>
      <c r="N734" s="180">
        <f t="shared" si="942"/>
        <v>2117.5581698288815</v>
      </c>
      <c r="O734" s="183">
        <f t="shared" ca="1" si="924"/>
        <v>13191.741293849798</v>
      </c>
      <c r="P734" s="176">
        <f t="shared" ca="1" si="925"/>
        <v>23136.517412300404</v>
      </c>
      <c r="Q734" s="176">
        <f t="shared" ca="1" si="926"/>
        <v>99</v>
      </c>
      <c r="R734" s="186">
        <f t="shared" ca="1" si="927"/>
        <v>0</v>
      </c>
      <c r="S734" s="187">
        <f t="shared" ca="1" si="928"/>
        <v>0</v>
      </c>
      <c r="T734" s="187">
        <f t="shared" ca="1" si="929"/>
        <v>0</v>
      </c>
      <c r="U734" s="187">
        <f t="shared" ca="1" si="930"/>
        <v>0</v>
      </c>
      <c r="V734" s="187">
        <f t="shared" ca="1" si="931"/>
        <v>0</v>
      </c>
      <c r="W734" s="187">
        <f t="shared" ca="1" si="932"/>
        <v>0</v>
      </c>
      <c r="X734" s="187">
        <f t="shared" ca="1" si="933"/>
        <v>0</v>
      </c>
      <c r="Y734" s="187">
        <f t="shared" ca="1" si="934"/>
        <v>0</v>
      </c>
      <c r="Z734" s="187">
        <f t="shared" ca="1" si="935"/>
        <v>0</v>
      </c>
      <c r="AA734" s="187">
        <f t="shared" ca="1" si="936"/>
        <v>0</v>
      </c>
      <c r="AB734" s="187">
        <f t="shared" ca="1" si="936"/>
        <v>0</v>
      </c>
    </row>
    <row r="735" spans="3:28" x14ac:dyDescent="0.25">
      <c r="C735" s="176">
        <v>35</v>
      </c>
      <c r="D735" s="111" t="s">
        <v>593</v>
      </c>
      <c r="E735" s="177">
        <v>48</v>
      </c>
      <c r="F735" s="177">
        <v>100</v>
      </c>
      <c r="G735" s="177">
        <v>138.19999999999999</v>
      </c>
      <c r="H735" s="178">
        <v>60210</v>
      </c>
      <c r="I735" s="179">
        <f t="shared" si="937"/>
        <v>0.35</v>
      </c>
      <c r="J735" s="180">
        <f t="shared" si="938"/>
        <v>0.46179999999999999</v>
      </c>
      <c r="K735" s="179">
        <f t="shared" si="939"/>
        <v>2130.5089077708158</v>
      </c>
      <c r="L735" s="179">
        <f t="shared" si="940"/>
        <v>1640.9910922291842</v>
      </c>
      <c r="M735" s="179">
        <f t="shared" si="941"/>
        <v>1640.9910922291842</v>
      </c>
      <c r="N735" s="180">
        <f t="shared" si="942"/>
        <v>2130.5089077708158</v>
      </c>
      <c r="O735" s="183">
        <f t="shared" ca="1" si="924"/>
        <v>13272.420439730482</v>
      </c>
      <c r="P735" s="176">
        <f t="shared" ca="1" si="925"/>
        <v>33665.159120539036</v>
      </c>
      <c r="Q735" s="176">
        <f t="shared" ca="1" si="926"/>
        <v>99</v>
      </c>
      <c r="R735" s="186">
        <f t="shared" ca="1" si="927"/>
        <v>0</v>
      </c>
      <c r="S735" s="187">
        <f t="shared" ca="1" si="928"/>
        <v>0</v>
      </c>
      <c r="T735" s="187">
        <f t="shared" ca="1" si="929"/>
        <v>0</v>
      </c>
      <c r="U735" s="187">
        <f t="shared" ca="1" si="930"/>
        <v>0</v>
      </c>
      <c r="V735" s="187">
        <f t="shared" ca="1" si="931"/>
        <v>0</v>
      </c>
      <c r="W735" s="187">
        <f t="shared" ca="1" si="932"/>
        <v>0</v>
      </c>
      <c r="X735" s="187">
        <f t="shared" ca="1" si="933"/>
        <v>0</v>
      </c>
      <c r="Y735" s="187">
        <f t="shared" ca="1" si="934"/>
        <v>0</v>
      </c>
      <c r="Z735" s="187">
        <f t="shared" ca="1" si="935"/>
        <v>0</v>
      </c>
      <c r="AA735" s="187">
        <f t="shared" ca="1" si="936"/>
        <v>0</v>
      </c>
      <c r="AB735" s="187">
        <f t="shared" ca="1" si="936"/>
        <v>0</v>
      </c>
    </row>
    <row r="736" spans="3:28" x14ac:dyDescent="0.25">
      <c r="C736" s="176">
        <v>36</v>
      </c>
      <c r="D736" s="111" t="s">
        <v>594</v>
      </c>
      <c r="E736" s="177">
        <v>60</v>
      </c>
      <c r="F736" s="177">
        <v>120</v>
      </c>
      <c r="G736" s="177">
        <v>139.4</v>
      </c>
      <c r="H736" s="178">
        <v>77570</v>
      </c>
      <c r="I736" s="179">
        <f t="shared" si="937"/>
        <v>0.33</v>
      </c>
      <c r="J736" s="180">
        <f t="shared" si="938"/>
        <v>0.46060000000000001</v>
      </c>
      <c r="K736" s="179">
        <f t="shared" si="939"/>
        <v>2161.1951380395999</v>
      </c>
      <c r="L736" s="179">
        <f t="shared" si="940"/>
        <v>1610.3048619604001</v>
      </c>
      <c r="M736" s="179">
        <f t="shared" si="941"/>
        <v>1610.3048619604001</v>
      </c>
      <c r="N736" s="180">
        <f t="shared" si="942"/>
        <v>2161.1951380395999</v>
      </c>
      <c r="O736" s="183">
        <f t="shared" ca="1" si="924"/>
        <v>13463.586291397289</v>
      </c>
      <c r="P736" s="176">
        <f t="shared" ca="1" si="925"/>
        <v>50642.827417205423</v>
      </c>
      <c r="Q736" s="176">
        <f t="shared" ca="1" si="926"/>
        <v>99</v>
      </c>
      <c r="R736" s="186">
        <f t="shared" ca="1" si="927"/>
        <v>0</v>
      </c>
      <c r="S736" s="187">
        <f t="shared" ca="1" si="928"/>
        <v>0</v>
      </c>
      <c r="T736" s="187">
        <f t="shared" ca="1" si="929"/>
        <v>0</v>
      </c>
      <c r="U736" s="187">
        <f t="shared" ca="1" si="930"/>
        <v>0</v>
      </c>
      <c r="V736" s="187">
        <f t="shared" ca="1" si="931"/>
        <v>0</v>
      </c>
      <c r="W736" s="187">
        <f t="shared" ca="1" si="932"/>
        <v>0</v>
      </c>
      <c r="X736" s="187">
        <f t="shared" ca="1" si="933"/>
        <v>0</v>
      </c>
      <c r="Y736" s="187">
        <f t="shared" ca="1" si="934"/>
        <v>0</v>
      </c>
      <c r="Z736" s="187">
        <f t="shared" ca="1" si="935"/>
        <v>0</v>
      </c>
      <c r="AA736" s="187">
        <f t="shared" ca="1" si="936"/>
        <v>0</v>
      </c>
      <c r="AB736" s="187">
        <f t="shared" ca="1" si="936"/>
        <v>0</v>
      </c>
    </row>
    <row r="737" spans="3:28" x14ac:dyDescent="0.25">
      <c r="C737" s="176">
        <v>37</v>
      </c>
      <c r="D737" s="111" t="s">
        <v>595</v>
      </c>
      <c r="E737" s="177">
        <v>60</v>
      </c>
      <c r="F737" s="177">
        <v>120</v>
      </c>
      <c r="G737" s="177">
        <v>171.2</v>
      </c>
      <c r="H737" s="178">
        <v>94540</v>
      </c>
      <c r="I737" s="179">
        <f t="shared" si="937"/>
        <v>0.33</v>
      </c>
      <c r="J737" s="180">
        <f t="shared" si="938"/>
        <v>0.42879999999999996</v>
      </c>
      <c r="K737" s="179">
        <f t="shared" si="939"/>
        <v>2181.6222728102607</v>
      </c>
      <c r="L737" s="179">
        <f t="shared" si="940"/>
        <v>1589.8777271897393</v>
      </c>
      <c r="M737" s="179">
        <f t="shared" si="941"/>
        <v>1589.8777271897393</v>
      </c>
      <c r="N737" s="180">
        <f t="shared" si="942"/>
        <v>2181.6222728102607</v>
      </c>
      <c r="O737" s="183">
        <f t="shared" ca="1" si="924"/>
        <v>13590.841108340946</v>
      </c>
      <c r="P737" s="176">
        <f t="shared" ca="1" si="925"/>
        <v>67358.317783318111</v>
      </c>
      <c r="Q737" s="176">
        <f t="shared" ca="1" si="926"/>
        <v>99</v>
      </c>
      <c r="R737" s="186">
        <f t="shared" ca="1" si="927"/>
        <v>0</v>
      </c>
      <c r="S737" s="187">
        <f t="shared" ca="1" si="928"/>
        <v>0</v>
      </c>
      <c r="T737" s="187">
        <f t="shared" ca="1" si="929"/>
        <v>0</v>
      </c>
      <c r="U737" s="187">
        <f t="shared" ca="1" si="930"/>
        <v>0</v>
      </c>
      <c r="V737" s="187">
        <f t="shared" ca="1" si="931"/>
        <v>0</v>
      </c>
      <c r="W737" s="187">
        <f t="shared" ca="1" si="932"/>
        <v>0</v>
      </c>
      <c r="X737" s="187">
        <f t="shared" ca="1" si="933"/>
        <v>0</v>
      </c>
      <c r="Y737" s="187">
        <f t="shared" ca="1" si="934"/>
        <v>0</v>
      </c>
      <c r="Z737" s="187">
        <f t="shared" ca="1" si="935"/>
        <v>0</v>
      </c>
      <c r="AA737" s="187">
        <f t="shared" ca="1" si="936"/>
        <v>0</v>
      </c>
      <c r="AB737" s="187">
        <f t="shared" ca="1" si="936"/>
        <v>0</v>
      </c>
    </row>
    <row r="738" spans="3:28" x14ac:dyDescent="0.25">
      <c r="C738" s="176">
        <v>38</v>
      </c>
      <c r="D738" s="111" t="s">
        <v>596</v>
      </c>
      <c r="E738" s="177">
        <v>70</v>
      </c>
      <c r="F738" s="177">
        <v>140</v>
      </c>
      <c r="G738" s="177">
        <v>166.7</v>
      </c>
      <c r="H738" s="178">
        <v>114440</v>
      </c>
      <c r="I738" s="179">
        <f t="shared" si="937"/>
        <v>0.31</v>
      </c>
      <c r="J738" s="180">
        <f t="shared" si="938"/>
        <v>0.43330000000000002</v>
      </c>
      <c r="K738" s="179">
        <f t="shared" si="939"/>
        <v>2205.167654569053</v>
      </c>
      <c r="L738" s="179">
        <f t="shared" si="940"/>
        <v>1566.332345430947</v>
      </c>
      <c r="M738" s="179">
        <f t="shared" si="941"/>
        <v>1566.332345430947</v>
      </c>
      <c r="N738" s="180">
        <f t="shared" si="942"/>
        <v>2205.167654569053</v>
      </c>
      <c r="O738" s="183">
        <f t="shared" ca="1" si="924"/>
        <v>13737.52165258877</v>
      </c>
      <c r="P738" s="176">
        <f t="shared" ca="1" si="925"/>
        <v>86964.956694822467</v>
      </c>
      <c r="Q738" s="176">
        <f t="shared" ca="1" si="926"/>
        <v>99</v>
      </c>
      <c r="R738" s="186">
        <f t="shared" ca="1" si="927"/>
        <v>0</v>
      </c>
      <c r="S738" s="187">
        <f t="shared" ca="1" si="928"/>
        <v>0</v>
      </c>
      <c r="T738" s="187">
        <f t="shared" ca="1" si="929"/>
        <v>0</v>
      </c>
      <c r="U738" s="187">
        <f t="shared" ca="1" si="930"/>
        <v>0</v>
      </c>
      <c r="V738" s="187">
        <f t="shared" ca="1" si="931"/>
        <v>0</v>
      </c>
      <c r="W738" s="187">
        <f t="shared" ca="1" si="932"/>
        <v>0</v>
      </c>
      <c r="X738" s="187">
        <f t="shared" ca="1" si="933"/>
        <v>0</v>
      </c>
      <c r="Y738" s="187">
        <f t="shared" ca="1" si="934"/>
        <v>0</v>
      </c>
      <c r="Z738" s="187">
        <f t="shared" ca="1" si="935"/>
        <v>0</v>
      </c>
      <c r="AA738" s="187">
        <f t="shared" ca="1" si="936"/>
        <v>0</v>
      </c>
      <c r="AB738" s="187">
        <f t="shared" ca="1" si="936"/>
        <v>0</v>
      </c>
    </row>
    <row r="739" spans="3:28" x14ac:dyDescent="0.25">
      <c r="C739" s="176">
        <v>39</v>
      </c>
      <c r="D739" s="111" t="s">
        <v>597</v>
      </c>
      <c r="E739" s="177">
        <v>70</v>
      </c>
      <c r="F739" s="177">
        <v>140</v>
      </c>
      <c r="G739" s="177">
        <v>204.8</v>
      </c>
      <c r="H739" s="178">
        <v>139350</v>
      </c>
      <c r="I739" s="179">
        <f t="shared" si="937"/>
        <v>0.31</v>
      </c>
      <c r="J739" s="180">
        <f t="shared" si="938"/>
        <v>0.3952</v>
      </c>
      <c r="K739" s="179">
        <f t="shared" si="939"/>
        <v>2235.9617148906141</v>
      </c>
      <c r="L739" s="179">
        <f t="shared" si="940"/>
        <v>1535.5382851093859</v>
      </c>
      <c r="M739" s="179">
        <f t="shared" si="941"/>
        <v>1535.5382851093859</v>
      </c>
      <c r="N739" s="180">
        <f t="shared" si="942"/>
        <v>2235.9617148906141</v>
      </c>
      <c r="O739" s="183">
        <f t="shared" ca="1" si="924"/>
        <v>13929.359252583527</v>
      </c>
      <c r="P739" s="176">
        <f t="shared" ca="1" si="925"/>
        <v>111491.28149483295</v>
      </c>
      <c r="Q739" s="176">
        <f t="shared" ca="1" si="926"/>
        <v>99</v>
      </c>
      <c r="R739" s="186">
        <f t="shared" ca="1" si="927"/>
        <v>0</v>
      </c>
      <c r="S739" s="187">
        <f t="shared" ca="1" si="928"/>
        <v>0</v>
      </c>
      <c r="T739" s="187">
        <f t="shared" ca="1" si="929"/>
        <v>0</v>
      </c>
      <c r="U739" s="187">
        <f t="shared" ca="1" si="930"/>
        <v>0</v>
      </c>
      <c r="V739" s="187">
        <f t="shared" ca="1" si="931"/>
        <v>0</v>
      </c>
      <c r="W739" s="187">
        <f t="shared" ca="1" si="932"/>
        <v>0</v>
      </c>
      <c r="X739" s="187">
        <f t="shared" ca="1" si="933"/>
        <v>0</v>
      </c>
      <c r="Y739" s="187">
        <f t="shared" ca="1" si="934"/>
        <v>0</v>
      </c>
      <c r="Z739" s="187">
        <f t="shared" ca="1" si="935"/>
        <v>0</v>
      </c>
      <c r="AA739" s="187">
        <f t="shared" ca="1" si="936"/>
        <v>0</v>
      </c>
      <c r="AB739" s="187">
        <f t="shared" ca="1" si="936"/>
        <v>0</v>
      </c>
    </row>
    <row r="740" spans="3:28" x14ac:dyDescent="0.25">
      <c r="C740" s="176">
        <v>40</v>
      </c>
      <c r="D740" s="111" t="s">
        <v>598</v>
      </c>
      <c r="E740" s="177">
        <v>90</v>
      </c>
      <c r="F740" s="177">
        <v>170</v>
      </c>
      <c r="G740" s="177">
        <v>200.2</v>
      </c>
      <c r="H740" s="178">
        <v>163630</v>
      </c>
      <c r="I740" s="179">
        <f t="shared" si="937"/>
        <v>0.28000000000000003</v>
      </c>
      <c r="J740" s="180">
        <f t="shared" si="938"/>
        <v>0.39979999999999999</v>
      </c>
      <c r="K740" s="179">
        <f t="shared" si="939"/>
        <v>2289.6293096854238</v>
      </c>
      <c r="L740" s="179">
        <f t="shared" si="940"/>
        <v>1481.8706903145762</v>
      </c>
      <c r="M740" s="179">
        <f t="shared" si="941"/>
        <v>1481.8706903145762</v>
      </c>
      <c r="N740" s="180">
        <f t="shared" si="942"/>
        <v>2289.6293096854238</v>
      </c>
      <c r="O740" s="183">
        <f t="shared" ca="1" si="924"/>
        <v>14263.691993229562</v>
      </c>
      <c r="P740" s="176">
        <f t="shared" ca="1" si="925"/>
        <v>135102.61601354089</v>
      </c>
      <c r="Q740" s="176">
        <f t="shared" ca="1" si="926"/>
        <v>99</v>
      </c>
      <c r="R740" s="186">
        <f t="shared" ca="1" si="927"/>
        <v>0</v>
      </c>
      <c r="S740" s="187">
        <f t="shared" ca="1" si="928"/>
        <v>0</v>
      </c>
      <c r="T740" s="187">
        <f t="shared" ca="1" si="929"/>
        <v>0</v>
      </c>
      <c r="U740" s="187">
        <f t="shared" ca="1" si="930"/>
        <v>0</v>
      </c>
      <c r="V740" s="187">
        <f t="shared" ca="1" si="931"/>
        <v>0</v>
      </c>
      <c r="W740" s="187">
        <f t="shared" ca="1" si="932"/>
        <v>0</v>
      </c>
      <c r="X740" s="187">
        <f t="shared" ca="1" si="933"/>
        <v>0</v>
      </c>
      <c r="Y740" s="187">
        <f t="shared" ca="1" si="934"/>
        <v>0</v>
      </c>
      <c r="Z740" s="187">
        <f t="shared" ca="1" si="935"/>
        <v>0</v>
      </c>
      <c r="AA740" s="187">
        <f t="shared" ca="1" si="936"/>
        <v>0</v>
      </c>
      <c r="AB740" s="187">
        <f t="shared" ca="1" si="936"/>
        <v>0</v>
      </c>
    </row>
    <row r="741" spans="3:28" x14ac:dyDescent="0.25">
      <c r="C741" s="176">
        <v>41</v>
      </c>
      <c r="D741" s="111" t="s">
        <v>599</v>
      </c>
      <c r="E741" s="177">
        <v>90</v>
      </c>
      <c r="F741" s="177">
        <v>170</v>
      </c>
      <c r="G741" s="177">
        <v>259.60000000000002</v>
      </c>
      <c r="H741" s="178">
        <v>208360</v>
      </c>
      <c r="I741" s="179">
        <f t="shared" si="937"/>
        <v>0.28000000000000003</v>
      </c>
      <c r="J741" s="180">
        <f t="shared" si="938"/>
        <v>0.34039999999999998</v>
      </c>
      <c r="K741" s="179">
        <f t="shared" si="939"/>
        <v>2360.1064865224221</v>
      </c>
      <c r="L741" s="179">
        <f t="shared" si="940"/>
        <v>1411.3935134775779</v>
      </c>
      <c r="M741" s="179">
        <f t="shared" si="941"/>
        <v>1411.3935134775779</v>
      </c>
      <c r="N741" s="180">
        <f t="shared" si="942"/>
        <v>2360.1064865224221</v>
      </c>
      <c r="O741" s="183">
        <f t="shared" ca="1" si="924"/>
        <v>14702.743301099743</v>
      </c>
      <c r="P741" s="176">
        <f t="shared" ca="1" si="925"/>
        <v>178954.5133978005</v>
      </c>
      <c r="Q741" s="176">
        <f t="shared" ca="1" si="926"/>
        <v>99</v>
      </c>
      <c r="R741" s="186">
        <f t="shared" ca="1" si="927"/>
        <v>0</v>
      </c>
      <c r="S741" s="187">
        <f t="shared" ca="1" si="928"/>
        <v>0</v>
      </c>
      <c r="T741" s="187">
        <f t="shared" ca="1" si="929"/>
        <v>0</v>
      </c>
      <c r="U741" s="187">
        <f t="shared" ca="1" si="930"/>
        <v>0</v>
      </c>
      <c r="V741" s="187">
        <f t="shared" ca="1" si="931"/>
        <v>0</v>
      </c>
      <c r="W741" s="187">
        <f t="shared" ca="1" si="932"/>
        <v>0</v>
      </c>
      <c r="X741" s="187">
        <f t="shared" ca="1" si="933"/>
        <v>0</v>
      </c>
      <c r="Y741" s="187">
        <f t="shared" ca="1" si="934"/>
        <v>0</v>
      </c>
      <c r="Z741" s="187">
        <f t="shared" ca="1" si="935"/>
        <v>0</v>
      </c>
      <c r="AA741" s="187">
        <f t="shared" ca="1" si="936"/>
        <v>0</v>
      </c>
      <c r="AB741" s="187">
        <f t="shared" ca="1" si="936"/>
        <v>0</v>
      </c>
    </row>
    <row r="742" spans="3:28" x14ac:dyDescent="0.25">
      <c r="C742" s="176">
        <v>42</v>
      </c>
      <c r="D742" s="111" t="s">
        <v>600</v>
      </c>
      <c r="E742" s="177">
        <v>24</v>
      </c>
      <c r="F742" s="177">
        <v>34</v>
      </c>
      <c r="G742" s="177">
        <v>40.1</v>
      </c>
      <c r="H742" s="178">
        <v>5350</v>
      </c>
      <c r="I742" s="179">
        <f t="shared" si="937"/>
        <v>0.41600000000000004</v>
      </c>
      <c r="J742" s="180">
        <f t="shared" si="938"/>
        <v>0.55989999999999995</v>
      </c>
      <c r="K742" s="179">
        <f t="shared" si="939"/>
        <v>2038.1860236892455</v>
      </c>
      <c r="L742" s="179">
        <f t="shared" si="940"/>
        <v>1733.3139763107545</v>
      </c>
      <c r="M742" s="179">
        <f t="shared" si="941"/>
        <v>1733.3139763107545</v>
      </c>
      <c r="N742" s="180">
        <f t="shared" si="942"/>
        <v>2038.1860236892455</v>
      </c>
      <c r="O742" s="183">
        <f t="shared" ca="1" si="924"/>
        <v>12697.277041235531</v>
      </c>
      <c r="P742" s="176">
        <f t="shared" ca="1" si="925"/>
        <v>20044.554082471062</v>
      </c>
      <c r="Q742" s="176">
        <f t="shared" ca="1" si="926"/>
        <v>99</v>
      </c>
      <c r="R742" s="186">
        <f t="shared" ca="1" si="927"/>
        <v>0</v>
      </c>
      <c r="S742" s="187">
        <f t="shared" ca="1" si="928"/>
        <v>0</v>
      </c>
      <c r="T742" s="187">
        <f t="shared" ca="1" si="929"/>
        <v>0</v>
      </c>
      <c r="U742" s="187">
        <f t="shared" ca="1" si="930"/>
        <v>0</v>
      </c>
      <c r="V742" s="187">
        <f t="shared" ca="1" si="931"/>
        <v>0</v>
      </c>
      <c r="W742" s="187">
        <f t="shared" ca="1" si="932"/>
        <v>0</v>
      </c>
      <c r="X742" s="187">
        <f t="shared" ca="1" si="933"/>
        <v>0</v>
      </c>
      <c r="Y742" s="187">
        <f t="shared" ca="1" si="934"/>
        <v>0</v>
      </c>
      <c r="Z742" s="187">
        <f t="shared" ca="1" si="935"/>
        <v>0</v>
      </c>
      <c r="AA742" s="187">
        <f t="shared" ca="1" si="936"/>
        <v>0</v>
      </c>
      <c r="AB742" s="187">
        <f t="shared" ca="1" si="936"/>
        <v>0</v>
      </c>
    </row>
    <row r="743" spans="3:28" x14ac:dyDescent="0.25">
      <c r="C743" s="176">
        <v>43</v>
      </c>
      <c r="D743" s="111" t="s">
        <v>601</v>
      </c>
      <c r="E743" s="177">
        <v>24</v>
      </c>
      <c r="F743" s="177">
        <v>34</v>
      </c>
      <c r="G743" s="177">
        <v>56.8</v>
      </c>
      <c r="H743" s="178">
        <v>7830</v>
      </c>
      <c r="I743" s="179">
        <f t="shared" si="937"/>
        <v>0.41600000000000004</v>
      </c>
      <c r="J743" s="180">
        <f t="shared" si="938"/>
        <v>0.54320000000000002</v>
      </c>
      <c r="K743" s="179">
        <f t="shared" si="939"/>
        <v>2042.872477289412</v>
      </c>
      <c r="L743" s="179">
        <f t="shared" si="940"/>
        <v>1728.627522710588</v>
      </c>
      <c r="M743" s="179">
        <f t="shared" si="941"/>
        <v>1728.627522710588</v>
      </c>
      <c r="N743" s="180">
        <f t="shared" si="942"/>
        <v>2042.872477289412</v>
      </c>
      <c r="O743" s="183">
        <f t="shared" ca="1" si="924"/>
        <v>12726.472217245271</v>
      </c>
      <c r="P743" s="176">
        <f t="shared" ca="1" si="925"/>
        <v>17622.944434490542</v>
      </c>
      <c r="Q743" s="176">
        <f t="shared" ca="1" si="926"/>
        <v>99</v>
      </c>
      <c r="R743" s="186">
        <f t="shared" ca="1" si="927"/>
        <v>0</v>
      </c>
      <c r="S743" s="187">
        <f t="shared" ca="1" si="928"/>
        <v>0</v>
      </c>
      <c r="T743" s="187">
        <f t="shared" ca="1" si="929"/>
        <v>0</v>
      </c>
      <c r="U743" s="187">
        <f t="shared" ca="1" si="930"/>
        <v>0</v>
      </c>
      <c r="V743" s="187">
        <f t="shared" ca="1" si="931"/>
        <v>0</v>
      </c>
      <c r="W743" s="187">
        <f t="shared" ca="1" si="932"/>
        <v>0</v>
      </c>
      <c r="X743" s="187">
        <f t="shared" ca="1" si="933"/>
        <v>0</v>
      </c>
      <c r="Y743" s="187">
        <f t="shared" ca="1" si="934"/>
        <v>0</v>
      </c>
      <c r="Z743" s="187">
        <f t="shared" ca="1" si="935"/>
        <v>0</v>
      </c>
      <c r="AA743" s="187">
        <f t="shared" ca="1" si="936"/>
        <v>0</v>
      </c>
      <c r="AB743" s="187">
        <f t="shared" ca="1" si="936"/>
        <v>0</v>
      </c>
    </row>
    <row r="744" spans="3:28" x14ac:dyDescent="0.25">
      <c r="C744" s="176">
        <v>44</v>
      </c>
      <c r="D744" s="111" t="s">
        <v>602</v>
      </c>
      <c r="E744" s="177">
        <v>28</v>
      </c>
      <c r="F744" s="177">
        <v>42</v>
      </c>
      <c r="G744" s="177">
        <v>50</v>
      </c>
      <c r="H744" s="178">
        <v>7230</v>
      </c>
      <c r="I744" s="179">
        <f t="shared" si="937"/>
        <v>0.40800000000000003</v>
      </c>
      <c r="J744" s="180">
        <f t="shared" si="938"/>
        <v>0.54999999999999993</v>
      </c>
      <c r="K744" s="179">
        <f t="shared" si="939"/>
        <v>2049.3179733110928</v>
      </c>
      <c r="L744" s="179">
        <f t="shared" si="940"/>
        <v>1722.1820266889074</v>
      </c>
      <c r="M744" s="179">
        <f t="shared" si="941"/>
        <v>1722.1820266889074</v>
      </c>
      <c r="N744" s="180">
        <f t="shared" si="942"/>
        <v>2049.3179733110928</v>
      </c>
      <c r="O744" s="183">
        <f t="shared" ca="1" si="924"/>
        <v>12766.625690826309</v>
      </c>
      <c r="P744" s="176">
        <f t="shared" ca="1" si="925"/>
        <v>18303.251381652619</v>
      </c>
      <c r="Q744" s="176">
        <f t="shared" ca="1" si="926"/>
        <v>99</v>
      </c>
      <c r="R744" s="186">
        <f t="shared" ca="1" si="927"/>
        <v>0</v>
      </c>
      <c r="S744" s="187">
        <f t="shared" ca="1" si="928"/>
        <v>0</v>
      </c>
      <c r="T744" s="187">
        <f t="shared" ca="1" si="929"/>
        <v>0</v>
      </c>
      <c r="U744" s="187">
        <f t="shared" ca="1" si="930"/>
        <v>0</v>
      </c>
      <c r="V744" s="187">
        <f t="shared" ca="1" si="931"/>
        <v>0</v>
      </c>
      <c r="W744" s="187">
        <f t="shared" ca="1" si="932"/>
        <v>0</v>
      </c>
      <c r="X744" s="187">
        <f t="shared" ca="1" si="933"/>
        <v>0</v>
      </c>
      <c r="Y744" s="187">
        <f t="shared" ca="1" si="934"/>
        <v>0</v>
      </c>
      <c r="Z744" s="187">
        <f t="shared" ca="1" si="935"/>
        <v>0</v>
      </c>
      <c r="AA744" s="187">
        <f t="shared" ca="1" si="936"/>
        <v>0</v>
      </c>
      <c r="AB744" s="187">
        <f t="shared" ca="1" si="936"/>
        <v>0</v>
      </c>
    </row>
    <row r="745" spans="3:28" x14ac:dyDescent="0.25">
      <c r="C745" s="176">
        <v>45</v>
      </c>
      <c r="D745" s="111" t="s">
        <v>603</v>
      </c>
      <c r="E745" s="177">
        <v>28</v>
      </c>
      <c r="F745" s="177">
        <v>42</v>
      </c>
      <c r="G745" s="177">
        <v>69.099999999999994</v>
      </c>
      <c r="H745" s="178">
        <v>10310</v>
      </c>
      <c r="I745" s="179">
        <f t="shared" si="937"/>
        <v>0.40800000000000003</v>
      </c>
      <c r="J745" s="180">
        <f t="shared" si="938"/>
        <v>0.53089999999999993</v>
      </c>
      <c r="K745" s="179">
        <f t="shared" si="939"/>
        <v>2055.202599964402</v>
      </c>
      <c r="L745" s="179">
        <f t="shared" si="940"/>
        <v>1716.2974000355982</v>
      </c>
      <c r="M745" s="179">
        <f t="shared" si="941"/>
        <v>1716.2974000355982</v>
      </c>
      <c r="N745" s="180">
        <f t="shared" si="942"/>
        <v>2055.202599964402</v>
      </c>
      <c r="O745" s="183">
        <f t="shared" ca="1" si="924"/>
        <v>12803.285119373497</v>
      </c>
      <c r="P745" s="176">
        <f t="shared" ca="1" si="925"/>
        <v>15296.570238746994</v>
      </c>
      <c r="Q745" s="176">
        <f t="shared" ca="1" si="926"/>
        <v>99</v>
      </c>
      <c r="R745" s="186">
        <f t="shared" ca="1" si="927"/>
        <v>0</v>
      </c>
      <c r="S745" s="187">
        <f t="shared" ca="1" si="928"/>
        <v>0</v>
      </c>
      <c r="T745" s="187">
        <f t="shared" ca="1" si="929"/>
        <v>0</v>
      </c>
      <c r="U745" s="187">
        <f t="shared" ca="1" si="930"/>
        <v>0</v>
      </c>
      <c r="V745" s="187">
        <f t="shared" ca="1" si="931"/>
        <v>0</v>
      </c>
      <c r="W745" s="187">
        <f t="shared" ca="1" si="932"/>
        <v>0</v>
      </c>
      <c r="X745" s="187">
        <f t="shared" ca="1" si="933"/>
        <v>0</v>
      </c>
      <c r="Y745" s="187">
        <f t="shared" ca="1" si="934"/>
        <v>0</v>
      </c>
      <c r="Z745" s="187">
        <f t="shared" ca="1" si="935"/>
        <v>0</v>
      </c>
      <c r="AA745" s="187">
        <f t="shared" ca="1" si="936"/>
        <v>0</v>
      </c>
      <c r="AB745" s="187">
        <f t="shared" ca="1" si="936"/>
        <v>0</v>
      </c>
    </row>
    <row r="746" spans="3:28" x14ac:dyDescent="0.25">
      <c r="C746" s="176">
        <v>46</v>
      </c>
      <c r="D746" s="111" t="s">
        <v>604</v>
      </c>
      <c r="E746" s="177">
        <v>33</v>
      </c>
      <c r="F746" s="177">
        <v>48</v>
      </c>
      <c r="G746" s="177">
        <v>59.1</v>
      </c>
      <c r="H746" s="178">
        <v>11400</v>
      </c>
      <c r="I746" s="179">
        <f t="shared" si="937"/>
        <v>0.40200000000000002</v>
      </c>
      <c r="J746" s="180">
        <f t="shared" si="938"/>
        <v>0.54089999999999994</v>
      </c>
      <c r="K746" s="179">
        <f t="shared" si="939"/>
        <v>2062.7313364632396</v>
      </c>
      <c r="L746" s="179">
        <f t="shared" si="940"/>
        <v>1708.7686635367602</v>
      </c>
      <c r="M746" s="179">
        <f t="shared" si="941"/>
        <v>1708.7686635367602</v>
      </c>
      <c r="N746" s="180">
        <f t="shared" si="942"/>
        <v>2062.7313364632396</v>
      </c>
      <c r="O746" s="183">
        <f t="shared" ca="1" si="924"/>
        <v>12850.186850611544</v>
      </c>
      <c r="P746" s="176">
        <f t="shared" ca="1" si="925"/>
        <v>14300.373701223089</v>
      </c>
      <c r="Q746" s="176">
        <f t="shared" ca="1" si="926"/>
        <v>99</v>
      </c>
      <c r="R746" s="186">
        <f t="shared" ca="1" si="927"/>
        <v>0</v>
      </c>
      <c r="S746" s="187">
        <f t="shared" ca="1" si="928"/>
        <v>0</v>
      </c>
      <c r="T746" s="187">
        <f t="shared" ca="1" si="929"/>
        <v>0</v>
      </c>
      <c r="U746" s="187">
        <f t="shared" ca="1" si="930"/>
        <v>0</v>
      </c>
      <c r="V746" s="187">
        <f t="shared" ca="1" si="931"/>
        <v>0</v>
      </c>
      <c r="W746" s="187">
        <f t="shared" ca="1" si="932"/>
        <v>0</v>
      </c>
      <c r="X746" s="187">
        <f t="shared" ca="1" si="933"/>
        <v>0</v>
      </c>
      <c r="Y746" s="187">
        <f t="shared" ca="1" si="934"/>
        <v>0</v>
      </c>
      <c r="Z746" s="187">
        <f t="shared" ca="1" si="935"/>
        <v>0</v>
      </c>
      <c r="AA746" s="187">
        <f t="shared" ca="1" si="936"/>
        <v>0</v>
      </c>
      <c r="AB746" s="187">
        <f t="shared" ca="1" si="936"/>
        <v>0</v>
      </c>
    </row>
    <row r="747" spans="3:28" x14ac:dyDescent="0.25">
      <c r="C747" s="176">
        <v>47</v>
      </c>
      <c r="D747" s="111" t="s">
        <v>605</v>
      </c>
      <c r="E747" s="177">
        <v>33</v>
      </c>
      <c r="F747" s="177">
        <v>48</v>
      </c>
      <c r="G747" s="177">
        <v>82.6</v>
      </c>
      <c r="H747" s="178">
        <v>16270</v>
      </c>
      <c r="I747" s="179">
        <f t="shared" si="937"/>
        <v>0.40200000000000002</v>
      </c>
      <c r="J747" s="180">
        <f t="shared" si="938"/>
        <v>0.51739999999999997</v>
      </c>
      <c r="K747" s="179">
        <f t="shared" si="939"/>
        <v>2070.769723411222</v>
      </c>
      <c r="L747" s="179">
        <f t="shared" si="940"/>
        <v>1700.7302765887778</v>
      </c>
      <c r="M747" s="179">
        <f t="shared" si="941"/>
        <v>1700.7302765887778</v>
      </c>
      <c r="N747" s="180">
        <f t="shared" si="942"/>
        <v>2070.769723411222</v>
      </c>
      <c r="O747" s="183">
        <f t="shared" ca="1" si="924"/>
        <v>12900.263548644438</v>
      </c>
      <c r="P747" s="176">
        <f t="shared" ca="1" si="925"/>
        <v>9530.5270972888757</v>
      </c>
      <c r="Q747" s="176">
        <f t="shared" ca="1" si="926"/>
        <v>99</v>
      </c>
      <c r="R747" s="186">
        <f t="shared" ca="1" si="927"/>
        <v>0</v>
      </c>
      <c r="S747" s="187">
        <f t="shared" ca="1" si="928"/>
        <v>0</v>
      </c>
      <c r="T747" s="187">
        <f t="shared" ca="1" si="929"/>
        <v>0</v>
      </c>
      <c r="U747" s="187">
        <f t="shared" ca="1" si="930"/>
        <v>0</v>
      </c>
      <c r="V747" s="187">
        <f t="shared" ca="1" si="931"/>
        <v>0</v>
      </c>
      <c r="W747" s="187">
        <f t="shared" ca="1" si="932"/>
        <v>0</v>
      </c>
      <c r="X747" s="187">
        <f t="shared" ca="1" si="933"/>
        <v>0</v>
      </c>
      <c r="Y747" s="187">
        <f t="shared" ca="1" si="934"/>
        <v>0</v>
      </c>
      <c r="Z747" s="187">
        <f t="shared" ca="1" si="935"/>
        <v>0</v>
      </c>
      <c r="AA747" s="187">
        <f t="shared" ca="1" si="936"/>
        <v>0</v>
      </c>
      <c r="AB747" s="187">
        <f t="shared" ca="1" si="936"/>
        <v>0</v>
      </c>
    </row>
    <row r="748" spans="3:28" x14ac:dyDescent="0.25">
      <c r="C748" s="176">
        <v>48</v>
      </c>
      <c r="D748" s="111" t="s">
        <v>606</v>
      </c>
      <c r="E748" s="177">
        <v>42</v>
      </c>
      <c r="F748" s="177">
        <v>60</v>
      </c>
      <c r="G748" s="177">
        <v>69.5</v>
      </c>
      <c r="H748" s="178">
        <v>16420</v>
      </c>
      <c r="I748" s="179">
        <f t="shared" si="937"/>
        <v>0.39</v>
      </c>
      <c r="J748" s="180">
        <f t="shared" si="938"/>
        <v>0.53049999999999997</v>
      </c>
      <c r="K748" s="179">
        <f t="shared" si="939"/>
        <v>2085.7678701646073</v>
      </c>
      <c r="L748" s="179">
        <f t="shared" si="940"/>
        <v>1685.7321298353927</v>
      </c>
      <c r="M748" s="179">
        <f t="shared" si="941"/>
        <v>1685.7321298353927</v>
      </c>
      <c r="N748" s="180">
        <f t="shared" si="942"/>
        <v>2085.7678701646073</v>
      </c>
      <c r="O748" s="183">
        <f t="shared" ca="1" si="924"/>
        <v>12993.697426720079</v>
      </c>
      <c r="P748" s="176">
        <f t="shared" ca="1" si="925"/>
        <v>9567.394853440157</v>
      </c>
      <c r="Q748" s="176">
        <f t="shared" ca="1" si="926"/>
        <v>99</v>
      </c>
      <c r="R748" s="186">
        <f t="shared" ca="1" si="927"/>
        <v>0</v>
      </c>
      <c r="S748" s="187">
        <f t="shared" ca="1" si="928"/>
        <v>0</v>
      </c>
      <c r="T748" s="187">
        <f t="shared" ca="1" si="929"/>
        <v>0</v>
      </c>
      <c r="U748" s="187">
        <f t="shared" ca="1" si="930"/>
        <v>0</v>
      </c>
      <c r="V748" s="187">
        <f t="shared" ca="1" si="931"/>
        <v>0</v>
      </c>
      <c r="W748" s="187">
        <f t="shared" ca="1" si="932"/>
        <v>0</v>
      </c>
      <c r="X748" s="187">
        <f t="shared" ca="1" si="933"/>
        <v>0</v>
      </c>
      <c r="Y748" s="187">
        <f t="shared" ca="1" si="934"/>
        <v>0</v>
      </c>
      <c r="Z748" s="187">
        <f t="shared" ca="1" si="935"/>
        <v>0</v>
      </c>
      <c r="AA748" s="187">
        <f t="shared" ca="1" si="936"/>
        <v>0</v>
      </c>
      <c r="AB748" s="187">
        <f t="shared" ca="1" si="936"/>
        <v>0</v>
      </c>
    </row>
    <row r="749" spans="3:28" x14ac:dyDescent="0.25">
      <c r="C749" s="176">
        <v>49</v>
      </c>
      <c r="D749" s="111" t="s">
        <v>607</v>
      </c>
      <c r="E749" s="177">
        <v>42</v>
      </c>
      <c r="F749" s="177">
        <v>60</v>
      </c>
      <c r="G749" s="177">
        <v>98.1</v>
      </c>
      <c r="H749" s="178">
        <v>23700</v>
      </c>
      <c r="I749" s="179">
        <f t="shared" si="937"/>
        <v>0.39</v>
      </c>
      <c r="J749" s="180">
        <f t="shared" si="938"/>
        <v>0.50190000000000001</v>
      </c>
      <c r="K749" s="179">
        <f t="shared" si="939"/>
        <v>2097.1655810367088</v>
      </c>
      <c r="L749" s="179">
        <f t="shared" si="940"/>
        <v>1674.3344189632912</v>
      </c>
      <c r="M749" s="179">
        <f t="shared" si="941"/>
        <v>1674.3344189632912</v>
      </c>
      <c r="N749" s="180">
        <f t="shared" si="942"/>
        <v>2097.1655810367088</v>
      </c>
      <c r="O749" s="183">
        <f t="shared" ca="1" si="924"/>
        <v>13064.701687811519</v>
      </c>
      <c r="P749" s="176">
        <f t="shared" ca="1" si="925"/>
        <v>2429.4033756230383</v>
      </c>
      <c r="Q749" s="176">
        <f t="shared" ca="1" si="926"/>
        <v>99</v>
      </c>
      <c r="R749" s="186">
        <f t="shared" ca="1" si="927"/>
        <v>0</v>
      </c>
      <c r="S749" s="187">
        <f t="shared" ca="1" si="928"/>
        <v>0</v>
      </c>
      <c r="T749" s="187">
        <f t="shared" ca="1" si="929"/>
        <v>0</v>
      </c>
      <c r="U749" s="187">
        <f t="shared" ca="1" si="930"/>
        <v>0</v>
      </c>
      <c r="V749" s="187">
        <f t="shared" ca="1" si="931"/>
        <v>0</v>
      </c>
      <c r="W749" s="187">
        <f t="shared" ca="1" si="932"/>
        <v>0</v>
      </c>
      <c r="X749" s="187">
        <f t="shared" ca="1" si="933"/>
        <v>0</v>
      </c>
      <c r="Y749" s="187">
        <f t="shared" ca="1" si="934"/>
        <v>0</v>
      </c>
      <c r="Z749" s="187">
        <f t="shared" ca="1" si="935"/>
        <v>0</v>
      </c>
      <c r="AA749" s="187">
        <f t="shared" ca="1" si="936"/>
        <v>0</v>
      </c>
      <c r="AB749" s="187">
        <f t="shared" ca="1" si="936"/>
        <v>0</v>
      </c>
    </row>
    <row r="750" spans="3:28" x14ac:dyDescent="0.25">
      <c r="C750" s="176">
        <v>50</v>
      </c>
      <c r="D750" s="111" t="s">
        <v>608</v>
      </c>
      <c r="E750" s="177">
        <v>48</v>
      </c>
      <c r="F750" s="177">
        <v>70</v>
      </c>
      <c r="G750" s="177">
        <v>75</v>
      </c>
      <c r="H750" s="178">
        <v>22660</v>
      </c>
      <c r="I750" s="179">
        <f t="shared" si="937"/>
        <v>0.38</v>
      </c>
      <c r="J750" s="180">
        <f t="shared" si="938"/>
        <v>0.52500000000000002</v>
      </c>
      <c r="K750" s="179">
        <f t="shared" si="939"/>
        <v>2101.044597349643</v>
      </c>
      <c r="L750" s="179">
        <f t="shared" si="940"/>
        <v>1670.4554026503567</v>
      </c>
      <c r="M750" s="179">
        <f t="shared" si="941"/>
        <v>1670.4554026503567</v>
      </c>
      <c r="N750" s="180">
        <f t="shared" si="942"/>
        <v>2101.044597349643</v>
      </c>
      <c r="O750" s="183">
        <f t="shared" ca="1" si="924"/>
        <v>13088.866775885122</v>
      </c>
      <c r="P750" s="176">
        <f t="shared" ca="1" si="925"/>
        <v>3517.733551770245</v>
      </c>
      <c r="Q750" s="176">
        <f t="shared" ca="1" si="926"/>
        <v>99</v>
      </c>
      <c r="R750" s="186">
        <f t="shared" ca="1" si="927"/>
        <v>0</v>
      </c>
      <c r="S750" s="187">
        <f t="shared" ca="1" si="928"/>
        <v>0</v>
      </c>
      <c r="T750" s="187">
        <f t="shared" ca="1" si="929"/>
        <v>0</v>
      </c>
      <c r="U750" s="187">
        <f t="shared" ca="1" si="930"/>
        <v>0</v>
      </c>
      <c r="V750" s="187">
        <f t="shared" ca="1" si="931"/>
        <v>0</v>
      </c>
      <c r="W750" s="187">
        <f t="shared" ca="1" si="932"/>
        <v>0</v>
      </c>
      <c r="X750" s="187">
        <f t="shared" ca="1" si="933"/>
        <v>0</v>
      </c>
      <c r="Y750" s="187">
        <f t="shared" ca="1" si="934"/>
        <v>0</v>
      </c>
      <c r="Z750" s="187">
        <f t="shared" ca="1" si="935"/>
        <v>0</v>
      </c>
      <c r="AA750" s="187">
        <f t="shared" ca="1" si="936"/>
        <v>0</v>
      </c>
      <c r="AB750" s="187">
        <f t="shared" ca="1" si="936"/>
        <v>0</v>
      </c>
    </row>
    <row r="751" spans="3:28" x14ac:dyDescent="0.25">
      <c r="C751" s="176">
        <v>51</v>
      </c>
      <c r="D751" s="111" t="s">
        <v>609</v>
      </c>
      <c r="E751" s="177">
        <v>48</v>
      </c>
      <c r="F751" s="177">
        <v>70</v>
      </c>
      <c r="G751" s="177">
        <v>108</v>
      </c>
      <c r="H751" s="178">
        <v>33350</v>
      </c>
      <c r="I751" s="179">
        <f t="shared" si="937"/>
        <v>0.38</v>
      </c>
      <c r="J751" s="180">
        <f t="shared" si="938"/>
        <v>0.49199999999999999</v>
      </c>
      <c r="K751" s="179">
        <f t="shared" si="939"/>
        <v>2115.4850886352901</v>
      </c>
      <c r="L751" s="179">
        <f t="shared" si="940"/>
        <v>1656.0149113647099</v>
      </c>
      <c r="M751" s="179">
        <f t="shared" si="941"/>
        <v>1656.0149113647099</v>
      </c>
      <c r="N751" s="180">
        <f t="shared" si="942"/>
        <v>2115.4850886352901</v>
      </c>
      <c r="O751" s="183">
        <f t="shared" ca="1" si="924"/>
        <v>13178.826630547201</v>
      </c>
      <c r="P751" s="176">
        <f t="shared" ca="1" si="925"/>
        <v>6992.3467389055986</v>
      </c>
      <c r="Q751" s="176">
        <f t="shared" ca="1" si="926"/>
        <v>99</v>
      </c>
      <c r="R751" s="186">
        <f t="shared" ca="1" si="927"/>
        <v>0</v>
      </c>
      <c r="S751" s="187">
        <f t="shared" ca="1" si="928"/>
        <v>0</v>
      </c>
      <c r="T751" s="187">
        <f t="shared" ca="1" si="929"/>
        <v>0</v>
      </c>
      <c r="U751" s="187">
        <f t="shared" ca="1" si="930"/>
        <v>0</v>
      </c>
      <c r="V751" s="187">
        <f t="shared" ca="1" si="931"/>
        <v>0</v>
      </c>
      <c r="W751" s="187">
        <f t="shared" ca="1" si="932"/>
        <v>0</v>
      </c>
      <c r="X751" s="187">
        <f t="shared" ca="1" si="933"/>
        <v>0</v>
      </c>
      <c r="Y751" s="187">
        <f t="shared" ca="1" si="934"/>
        <v>0</v>
      </c>
      <c r="Z751" s="187">
        <f t="shared" ca="1" si="935"/>
        <v>0</v>
      </c>
      <c r="AA751" s="187">
        <f t="shared" ca="1" si="936"/>
        <v>0</v>
      </c>
      <c r="AB751" s="187">
        <f t="shared" ca="1" si="936"/>
        <v>0</v>
      </c>
    </row>
    <row r="752" spans="3:28" x14ac:dyDescent="0.25">
      <c r="C752" s="176">
        <v>52</v>
      </c>
      <c r="D752" s="111" t="s">
        <v>610</v>
      </c>
      <c r="E752" s="177">
        <v>24</v>
      </c>
      <c r="F752" s="177">
        <v>52</v>
      </c>
      <c r="G752" s="177">
        <v>40.1</v>
      </c>
      <c r="H752" s="178">
        <v>5350</v>
      </c>
      <c r="I752" s="179">
        <f t="shared" si="937"/>
        <v>0.39800000000000002</v>
      </c>
      <c r="J752" s="180">
        <f t="shared" si="938"/>
        <v>0.55989999999999995</v>
      </c>
      <c r="K752" s="179">
        <f t="shared" si="939"/>
        <v>2038.1860236892455</v>
      </c>
      <c r="L752" s="179">
        <f t="shared" si="940"/>
        <v>1733.3139763107545</v>
      </c>
      <c r="M752" s="179">
        <f t="shared" si="941"/>
        <v>1733.3139763107545</v>
      </c>
      <c r="N752" s="180">
        <f t="shared" si="942"/>
        <v>2038.1860236892455</v>
      </c>
      <c r="O752" s="183">
        <f t="shared" ca="1" si="924"/>
        <v>12697.277041235531</v>
      </c>
      <c r="P752" s="176">
        <f t="shared" ca="1" si="925"/>
        <v>20044.554082471062</v>
      </c>
      <c r="Q752" s="176">
        <f t="shared" ca="1" si="926"/>
        <v>99</v>
      </c>
      <c r="R752" s="186">
        <f t="shared" ca="1" si="927"/>
        <v>0</v>
      </c>
      <c r="S752" s="187">
        <f t="shared" ca="1" si="928"/>
        <v>0</v>
      </c>
      <c r="T752" s="187">
        <f t="shared" ca="1" si="929"/>
        <v>0</v>
      </c>
      <c r="U752" s="187">
        <f t="shared" ca="1" si="930"/>
        <v>0</v>
      </c>
      <c r="V752" s="187">
        <f t="shared" ca="1" si="931"/>
        <v>0</v>
      </c>
      <c r="W752" s="187">
        <f t="shared" ca="1" si="932"/>
        <v>0</v>
      </c>
      <c r="X752" s="187">
        <f t="shared" ca="1" si="933"/>
        <v>0</v>
      </c>
      <c r="Y752" s="187">
        <f t="shared" ca="1" si="934"/>
        <v>0</v>
      </c>
      <c r="Z752" s="187">
        <f t="shared" ca="1" si="935"/>
        <v>0</v>
      </c>
      <c r="AA752" s="187">
        <f t="shared" ca="1" si="936"/>
        <v>0</v>
      </c>
      <c r="AB752" s="187">
        <f t="shared" ca="1" si="936"/>
        <v>0</v>
      </c>
    </row>
    <row r="753" spans="3:28" x14ac:dyDescent="0.25">
      <c r="C753" s="176">
        <v>53</v>
      </c>
      <c r="D753" s="111" t="s">
        <v>611</v>
      </c>
      <c r="E753" s="177">
        <v>24</v>
      </c>
      <c r="F753" s="177">
        <v>52</v>
      </c>
      <c r="G753" s="177">
        <v>56.8</v>
      </c>
      <c r="H753" s="178">
        <v>7830</v>
      </c>
      <c r="I753" s="179">
        <f t="shared" si="937"/>
        <v>0.39800000000000002</v>
      </c>
      <c r="J753" s="180">
        <f t="shared" si="938"/>
        <v>0.54320000000000002</v>
      </c>
      <c r="K753" s="179">
        <f t="shared" si="939"/>
        <v>2042.872477289412</v>
      </c>
      <c r="L753" s="179">
        <f t="shared" si="940"/>
        <v>1728.627522710588</v>
      </c>
      <c r="M753" s="179">
        <f t="shared" si="941"/>
        <v>1728.627522710588</v>
      </c>
      <c r="N753" s="180">
        <f t="shared" si="942"/>
        <v>2042.872477289412</v>
      </c>
      <c r="O753" s="183">
        <f t="shared" ca="1" si="924"/>
        <v>12726.472217245271</v>
      </c>
      <c r="P753" s="176">
        <f t="shared" ca="1" si="925"/>
        <v>17622.944434490542</v>
      </c>
      <c r="Q753" s="176">
        <f t="shared" ca="1" si="926"/>
        <v>99</v>
      </c>
      <c r="R753" s="186">
        <f t="shared" ca="1" si="927"/>
        <v>0</v>
      </c>
      <c r="S753" s="187">
        <f t="shared" ca="1" si="928"/>
        <v>0</v>
      </c>
      <c r="T753" s="187">
        <f t="shared" ca="1" si="929"/>
        <v>0</v>
      </c>
      <c r="U753" s="187">
        <f t="shared" ca="1" si="930"/>
        <v>0</v>
      </c>
      <c r="V753" s="187">
        <f t="shared" ca="1" si="931"/>
        <v>0</v>
      </c>
      <c r="W753" s="187">
        <f t="shared" ca="1" si="932"/>
        <v>0</v>
      </c>
      <c r="X753" s="187">
        <f t="shared" ca="1" si="933"/>
        <v>0</v>
      </c>
      <c r="Y753" s="187">
        <f t="shared" ca="1" si="934"/>
        <v>0</v>
      </c>
      <c r="Z753" s="187">
        <f t="shared" ca="1" si="935"/>
        <v>0</v>
      </c>
      <c r="AA753" s="187">
        <f t="shared" ca="1" si="936"/>
        <v>0</v>
      </c>
      <c r="AB753" s="187">
        <f t="shared" ca="1" si="936"/>
        <v>0</v>
      </c>
    </row>
    <row r="754" spans="3:28" x14ac:dyDescent="0.25">
      <c r="C754" s="176">
        <v>54</v>
      </c>
      <c r="D754" s="111" t="s">
        <v>612</v>
      </c>
      <c r="E754" s="177">
        <v>28</v>
      </c>
      <c r="F754" s="177">
        <v>59</v>
      </c>
      <c r="G754" s="177">
        <v>50</v>
      </c>
      <c r="H754" s="178">
        <v>7230</v>
      </c>
      <c r="I754" s="179">
        <f t="shared" si="937"/>
        <v>0.39100000000000001</v>
      </c>
      <c r="J754" s="180">
        <f t="shared" si="938"/>
        <v>0.54999999999999993</v>
      </c>
      <c r="K754" s="179">
        <f t="shared" si="939"/>
        <v>2049.3179733110928</v>
      </c>
      <c r="L754" s="179">
        <f t="shared" si="940"/>
        <v>1722.1820266889074</v>
      </c>
      <c r="M754" s="179">
        <f t="shared" si="941"/>
        <v>1722.1820266889074</v>
      </c>
      <c r="N754" s="180">
        <f t="shared" si="942"/>
        <v>2049.3179733110928</v>
      </c>
      <c r="O754" s="183">
        <f t="shared" ca="1" si="924"/>
        <v>12766.625690826309</v>
      </c>
      <c r="P754" s="176">
        <f t="shared" ca="1" si="925"/>
        <v>18303.251381652619</v>
      </c>
      <c r="Q754" s="176">
        <f t="shared" ca="1" si="926"/>
        <v>99</v>
      </c>
      <c r="R754" s="186">
        <f t="shared" ca="1" si="927"/>
        <v>0</v>
      </c>
      <c r="S754" s="187">
        <f t="shared" ca="1" si="928"/>
        <v>0</v>
      </c>
      <c r="T754" s="187">
        <f t="shared" ca="1" si="929"/>
        <v>0</v>
      </c>
      <c r="U754" s="187">
        <f t="shared" ca="1" si="930"/>
        <v>0</v>
      </c>
      <c r="V754" s="187">
        <f t="shared" ca="1" si="931"/>
        <v>0</v>
      </c>
      <c r="W754" s="187">
        <f t="shared" ca="1" si="932"/>
        <v>0</v>
      </c>
      <c r="X754" s="187">
        <f t="shared" ca="1" si="933"/>
        <v>0</v>
      </c>
      <c r="Y754" s="187">
        <f t="shared" ca="1" si="934"/>
        <v>0</v>
      </c>
      <c r="Z754" s="187">
        <f t="shared" ca="1" si="935"/>
        <v>0</v>
      </c>
      <c r="AA754" s="187">
        <f t="shared" ca="1" si="936"/>
        <v>0</v>
      </c>
      <c r="AB754" s="187">
        <f t="shared" ca="1" si="936"/>
        <v>0</v>
      </c>
    </row>
    <row r="755" spans="3:28" x14ac:dyDescent="0.25">
      <c r="C755" s="176">
        <v>55</v>
      </c>
      <c r="D755" s="111" t="s">
        <v>613</v>
      </c>
      <c r="E755" s="177">
        <v>28</v>
      </c>
      <c r="F755" s="177">
        <v>59</v>
      </c>
      <c r="G755" s="177">
        <v>69.099999999999994</v>
      </c>
      <c r="H755" s="178">
        <v>10310</v>
      </c>
      <c r="I755" s="179">
        <f t="shared" si="937"/>
        <v>0.39100000000000001</v>
      </c>
      <c r="J755" s="180">
        <f t="shared" si="938"/>
        <v>0.53089999999999993</v>
      </c>
      <c r="K755" s="179">
        <f t="shared" si="939"/>
        <v>2055.202599964402</v>
      </c>
      <c r="L755" s="179">
        <f t="shared" si="940"/>
        <v>1716.2974000355982</v>
      </c>
      <c r="M755" s="179">
        <f t="shared" si="941"/>
        <v>1716.2974000355982</v>
      </c>
      <c r="N755" s="180">
        <f t="shared" si="942"/>
        <v>2055.202599964402</v>
      </c>
      <c r="O755" s="183">
        <f t="shared" ca="1" si="924"/>
        <v>12803.285119373497</v>
      </c>
      <c r="P755" s="176">
        <f t="shared" ca="1" si="925"/>
        <v>15296.570238746994</v>
      </c>
      <c r="Q755" s="176">
        <f t="shared" ca="1" si="926"/>
        <v>99</v>
      </c>
      <c r="R755" s="186">
        <f t="shared" ca="1" si="927"/>
        <v>0</v>
      </c>
      <c r="S755" s="187">
        <f t="shared" ca="1" si="928"/>
        <v>0</v>
      </c>
      <c r="T755" s="187">
        <f t="shared" ca="1" si="929"/>
        <v>0</v>
      </c>
      <c r="U755" s="187">
        <f t="shared" ca="1" si="930"/>
        <v>0</v>
      </c>
      <c r="V755" s="187">
        <f t="shared" ca="1" si="931"/>
        <v>0</v>
      </c>
      <c r="W755" s="187">
        <f t="shared" ca="1" si="932"/>
        <v>0</v>
      </c>
      <c r="X755" s="187">
        <f t="shared" ca="1" si="933"/>
        <v>0</v>
      </c>
      <c r="Y755" s="187">
        <f t="shared" ca="1" si="934"/>
        <v>0</v>
      </c>
      <c r="Z755" s="187">
        <f t="shared" ca="1" si="935"/>
        <v>0</v>
      </c>
      <c r="AA755" s="187">
        <f t="shared" ca="1" si="936"/>
        <v>0</v>
      </c>
      <c r="AB755" s="187">
        <f t="shared" ca="1" si="936"/>
        <v>0</v>
      </c>
    </row>
    <row r="756" spans="3:28" x14ac:dyDescent="0.25">
      <c r="C756" s="176">
        <v>56</v>
      </c>
      <c r="D756" s="111" t="s">
        <v>614</v>
      </c>
      <c r="E756" s="177">
        <v>33</v>
      </c>
      <c r="F756" s="177">
        <v>73</v>
      </c>
      <c r="G756" s="177">
        <v>59.1</v>
      </c>
      <c r="H756" s="178">
        <v>11400</v>
      </c>
      <c r="I756" s="179">
        <f t="shared" si="937"/>
        <v>0.377</v>
      </c>
      <c r="J756" s="180">
        <f t="shared" si="938"/>
        <v>0.54089999999999994</v>
      </c>
      <c r="K756" s="179">
        <f t="shared" si="939"/>
        <v>2062.7313364632396</v>
      </c>
      <c r="L756" s="179">
        <f t="shared" si="940"/>
        <v>1708.7686635367602</v>
      </c>
      <c r="M756" s="179">
        <f t="shared" si="941"/>
        <v>1708.7686635367602</v>
      </c>
      <c r="N756" s="180">
        <f t="shared" si="942"/>
        <v>2062.7313364632396</v>
      </c>
      <c r="O756" s="183">
        <f t="shared" ca="1" si="924"/>
        <v>12850.186850611544</v>
      </c>
      <c r="P756" s="176">
        <f t="shared" ca="1" si="925"/>
        <v>14300.373701223089</v>
      </c>
      <c r="Q756" s="176">
        <f t="shared" ca="1" si="926"/>
        <v>99</v>
      </c>
      <c r="R756" s="186">
        <f t="shared" ca="1" si="927"/>
        <v>0</v>
      </c>
      <c r="S756" s="187">
        <f t="shared" ca="1" si="928"/>
        <v>0</v>
      </c>
      <c r="T756" s="187">
        <f t="shared" ca="1" si="929"/>
        <v>0</v>
      </c>
      <c r="U756" s="187">
        <f t="shared" ca="1" si="930"/>
        <v>0</v>
      </c>
      <c r="V756" s="187">
        <f t="shared" ca="1" si="931"/>
        <v>0</v>
      </c>
      <c r="W756" s="187">
        <f t="shared" ca="1" si="932"/>
        <v>0</v>
      </c>
      <c r="X756" s="187">
        <f t="shared" ca="1" si="933"/>
        <v>0</v>
      </c>
      <c r="Y756" s="187">
        <f t="shared" ca="1" si="934"/>
        <v>0</v>
      </c>
      <c r="Z756" s="187">
        <f t="shared" ca="1" si="935"/>
        <v>0</v>
      </c>
      <c r="AA756" s="187">
        <f t="shared" ca="1" si="936"/>
        <v>0</v>
      </c>
      <c r="AB756" s="187">
        <f t="shared" ca="1" si="936"/>
        <v>0</v>
      </c>
    </row>
    <row r="757" spans="3:28" x14ac:dyDescent="0.25">
      <c r="C757" s="176">
        <v>57</v>
      </c>
      <c r="D757" s="111" t="s">
        <v>615</v>
      </c>
      <c r="E757" s="177">
        <v>33</v>
      </c>
      <c r="F757" s="177">
        <v>73</v>
      </c>
      <c r="G757" s="177">
        <v>82.6</v>
      </c>
      <c r="H757" s="178">
        <v>16270</v>
      </c>
      <c r="I757" s="179">
        <f t="shared" si="937"/>
        <v>0.377</v>
      </c>
      <c r="J757" s="180">
        <f t="shared" si="938"/>
        <v>0.51739999999999997</v>
      </c>
      <c r="K757" s="179">
        <f t="shared" si="939"/>
        <v>2070.769723411222</v>
      </c>
      <c r="L757" s="179">
        <f t="shared" si="940"/>
        <v>1700.7302765887778</v>
      </c>
      <c r="M757" s="179">
        <f t="shared" si="941"/>
        <v>1700.7302765887778</v>
      </c>
      <c r="N757" s="180">
        <f t="shared" si="942"/>
        <v>2070.769723411222</v>
      </c>
      <c r="O757" s="183">
        <f t="shared" ca="1" si="924"/>
        <v>12900.263548644438</v>
      </c>
      <c r="P757" s="176">
        <f t="shared" ca="1" si="925"/>
        <v>9530.5270972888757</v>
      </c>
      <c r="Q757" s="176">
        <f t="shared" ca="1" si="926"/>
        <v>99</v>
      </c>
      <c r="R757" s="186">
        <f t="shared" ca="1" si="927"/>
        <v>0</v>
      </c>
      <c r="S757" s="187">
        <f t="shared" ca="1" si="928"/>
        <v>0</v>
      </c>
      <c r="T757" s="187">
        <f t="shared" ca="1" si="929"/>
        <v>0</v>
      </c>
      <c r="U757" s="187">
        <f t="shared" ca="1" si="930"/>
        <v>0</v>
      </c>
      <c r="V757" s="187">
        <f t="shared" ca="1" si="931"/>
        <v>0</v>
      </c>
      <c r="W757" s="187">
        <f t="shared" ca="1" si="932"/>
        <v>0</v>
      </c>
      <c r="X757" s="187">
        <f t="shared" ca="1" si="933"/>
        <v>0</v>
      </c>
      <c r="Y757" s="187">
        <f t="shared" ca="1" si="934"/>
        <v>0</v>
      </c>
      <c r="Z757" s="187">
        <f t="shared" ca="1" si="935"/>
        <v>0</v>
      </c>
      <c r="AA757" s="187">
        <f t="shared" ca="1" si="936"/>
        <v>0</v>
      </c>
      <c r="AB757" s="187">
        <f t="shared" ca="1" si="936"/>
        <v>0</v>
      </c>
    </row>
    <row r="758" spans="3:28" x14ac:dyDescent="0.25">
      <c r="C758" s="176">
        <v>58</v>
      </c>
      <c r="D758" s="111" t="s">
        <v>616</v>
      </c>
      <c r="E758" s="177">
        <v>42</v>
      </c>
      <c r="F758" s="177">
        <v>90</v>
      </c>
      <c r="G758" s="177">
        <v>69.5</v>
      </c>
      <c r="H758" s="178">
        <v>16420</v>
      </c>
      <c r="I758" s="179">
        <f t="shared" si="937"/>
        <v>0.36</v>
      </c>
      <c r="J758" s="180">
        <f t="shared" si="938"/>
        <v>0.53049999999999997</v>
      </c>
      <c r="K758" s="179">
        <f t="shared" si="939"/>
        <v>2085.7678701646073</v>
      </c>
      <c r="L758" s="179">
        <f t="shared" si="940"/>
        <v>1685.7321298353927</v>
      </c>
      <c r="M758" s="179">
        <f t="shared" si="941"/>
        <v>1685.7321298353927</v>
      </c>
      <c r="N758" s="180">
        <f t="shared" si="942"/>
        <v>2085.7678701646073</v>
      </c>
      <c r="O758" s="183">
        <f t="shared" ca="1" si="924"/>
        <v>12993.697426720079</v>
      </c>
      <c r="P758" s="176">
        <f t="shared" ca="1" si="925"/>
        <v>9567.394853440157</v>
      </c>
      <c r="Q758" s="176">
        <f t="shared" ca="1" si="926"/>
        <v>99</v>
      </c>
      <c r="R758" s="186">
        <f t="shared" ca="1" si="927"/>
        <v>0</v>
      </c>
      <c r="S758" s="187">
        <f t="shared" ca="1" si="928"/>
        <v>0</v>
      </c>
      <c r="T758" s="187">
        <f t="shared" ca="1" si="929"/>
        <v>0</v>
      </c>
      <c r="U758" s="187">
        <f t="shared" ca="1" si="930"/>
        <v>0</v>
      </c>
      <c r="V758" s="187">
        <f t="shared" ca="1" si="931"/>
        <v>0</v>
      </c>
      <c r="W758" s="187">
        <f t="shared" ca="1" si="932"/>
        <v>0</v>
      </c>
      <c r="X758" s="187">
        <f t="shared" ca="1" si="933"/>
        <v>0</v>
      </c>
      <c r="Y758" s="187">
        <f t="shared" ca="1" si="934"/>
        <v>0</v>
      </c>
      <c r="Z758" s="187">
        <f t="shared" ca="1" si="935"/>
        <v>0</v>
      </c>
      <c r="AA758" s="187">
        <f t="shared" ca="1" si="936"/>
        <v>0</v>
      </c>
      <c r="AB758" s="187">
        <f t="shared" ca="1" si="936"/>
        <v>0</v>
      </c>
    </row>
    <row r="759" spans="3:28" x14ac:dyDescent="0.25">
      <c r="C759" s="176">
        <v>59</v>
      </c>
      <c r="D759" s="111" t="s">
        <v>617</v>
      </c>
      <c r="E759" s="177">
        <v>42</v>
      </c>
      <c r="F759" s="177">
        <v>90</v>
      </c>
      <c r="G759" s="177">
        <v>98.1</v>
      </c>
      <c r="H759" s="178">
        <v>23700</v>
      </c>
      <c r="I759" s="179">
        <f t="shared" si="937"/>
        <v>0.36</v>
      </c>
      <c r="J759" s="180">
        <f t="shared" si="938"/>
        <v>0.50190000000000001</v>
      </c>
      <c r="K759" s="179">
        <f t="shared" si="939"/>
        <v>2097.1655810367088</v>
      </c>
      <c r="L759" s="179">
        <f t="shared" si="940"/>
        <v>1674.3344189632912</v>
      </c>
      <c r="M759" s="179">
        <f t="shared" si="941"/>
        <v>1674.3344189632912</v>
      </c>
      <c r="N759" s="180">
        <f t="shared" si="942"/>
        <v>2097.1655810367088</v>
      </c>
      <c r="O759" s="183">
        <f t="shared" ca="1" si="924"/>
        <v>13064.701687811519</v>
      </c>
      <c r="P759" s="176">
        <f t="shared" ca="1" si="925"/>
        <v>2429.4033756230383</v>
      </c>
      <c r="Q759" s="176">
        <f t="shared" ca="1" si="926"/>
        <v>99</v>
      </c>
      <c r="R759" s="186">
        <f t="shared" ca="1" si="927"/>
        <v>0</v>
      </c>
      <c r="S759" s="187">
        <f t="shared" ca="1" si="928"/>
        <v>0</v>
      </c>
      <c r="T759" s="187">
        <f t="shared" ca="1" si="929"/>
        <v>0</v>
      </c>
      <c r="U759" s="187">
        <f t="shared" ca="1" si="930"/>
        <v>0</v>
      </c>
      <c r="V759" s="187">
        <f t="shared" ca="1" si="931"/>
        <v>0</v>
      </c>
      <c r="W759" s="187">
        <f t="shared" ca="1" si="932"/>
        <v>0</v>
      </c>
      <c r="X759" s="187">
        <f t="shared" ca="1" si="933"/>
        <v>0</v>
      </c>
      <c r="Y759" s="187">
        <f t="shared" ca="1" si="934"/>
        <v>0</v>
      </c>
      <c r="Z759" s="187">
        <f t="shared" ca="1" si="935"/>
        <v>0</v>
      </c>
      <c r="AA759" s="187">
        <f t="shared" ca="1" si="936"/>
        <v>0</v>
      </c>
      <c r="AB759" s="187">
        <f t="shared" ca="1" si="936"/>
        <v>0</v>
      </c>
    </row>
    <row r="760" spans="3:28" x14ac:dyDescent="0.25">
      <c r="C760" s="176">
        <v>60</v>
      </c>
      <c r="D760" s="111" t="s">
        <v>618</v>
      </c>
      <c r="E760" s="177">
        <v>48</v>
      </c>
      <c r="F760" s="177">
        <v>100</v>
      </c>
      <c r="G760" s="177">
        <v>75</v>
      </c>
      <c r="H760" s="178">
        <v>22660</v>
      </c>
      <c r="I760" s="179">
        <f t="shared" si="937"/>
        <v>0.35</v>
      </c>
      <c r="J760" s="180">
        <f t="shared" si="938"/>
        <v>0.52500000000000002</v>
      </c>
      <c r="K760" s="179">
        <f t="shared" si="939"/>
        <v>2101.044597349643</v>
      </c>
      <c r="L760" s="179">
        <f t="shared" si="940"/>
        <v>1670.4554026503567</v>
      </c>
      <c r="M760" s="179">
        <f t="shared" si="941"/>
        <v>1670.4554026503567</v>
      </c>
      <c r="N760" s="180">
        <f t="shared" si="942"/>
        <v>2101.044597349643</v>
      </c>
      <c r="O760" s="183">
        <f t="shared" ca="1" si="924"/>
        <v>13088.866775885122</v>
      </c>
      <c r="P760" s="176">
        <f t="shared" ca="1" si="925"/>
        <v>3517.733551770245</v>
      </c>
      <c r="Q760" s="176">
        <f t="shared" ca="1" si="926"/>
        <v>99</v>
      </c>
      <c r="R760" s="186">
        <f t="shared" ca="1" si="927"/>
        <v>0</v>
      </c>
      <c r="S760" s="187">
        <f t="shared" ca="1" si="928"/>
        <v>0</v>
      </c>
      <c r="T760" s="187">
        <f t="shared" ca="1" si="929"/>
        <v>0</v>
      </c>
      <c r="U760" s="187">
        <f t="shared" ca="1" si="930"/>
        <v>0</v>
      </c>
      <c r="V760" s="187">
        <f t="shared" ca="1" si="931"/>
        <v>0</v>
      </c>
      <c r="W760" s="187">
        <f t="shared" ca="1" si="932"/>
        <v>0</v>
      </c>
      <c r="X760" s="187">
        <f t="shared" ca="1" si="933"/>
        <v>0</v>
      </c>
      <c r="Y760" s="187">
        <f t="shared" ca="1" si="934"/>
        <v>0</v>
      </c>
      <c r="Z760" s="187">
        <f t="shared" ca="1" si="935"/>
        <v>0</v>
      </c>
      <c r="AA760" s="187">
        <f t="shared" ca="1" si="936"/>
        <v>0</v>
      </c>
      <c r="AB760" s="187">
        <f t="shared" ca="1" si="936"/>
        <v>0</v>
      </c>
    </row>
    <row r="761" spans="3:28" x14ac:dyDescent="0.25">
      <c r="C761" s="176">
        <v>61</v>
      </c>
      <c r="D761" s="111" t="s">
        <v>619</v>
      </c>
      <c r="E761" s="177">
        <v>48</v>
      </c>
      <c r="F761" s="177">
        <v>100</v>
      </c>
      <c r="G761" s="177">
        <v>108</v>
      </c>
      <c r="H761" s="178">
        <v>33350</v>
      </c>
      <c r="I761" s="179">
        <f t="shared" si="937"/>
        <v>0.35</v>
      </c>
      <c r="J761" s="180">
        <f t="shared" si="938"/>
        <v>0.49199999999999999</v>
      </c>
      <c r="K761" s="179">
        <f t="shared" si="939"/>
        <v>2115.4850886352901</v>
      </c>
      <c r="L761" s="179">
        <f t="shared" si="940"/>
        <v>1656.0149113647099</v>
      </c>
      <c r="M761" s="179">
        <f t="shared" si="941"/>
        <v>1656.0149113647099</v>
      </c>
      <c r="N761" s="180">
        <f t="shared" si="942"/>
        <v>2115.4850886352901</v>
      </c>
      <c r="O761" s="183">
        <f t="shared" ca="1" si="924"/>
        <v>13178.826630547201</v>
      </c>
      <c r="P761" s="176">
        <f t="shared" ca="1" si="925"/>
        <v>6992.3467389055986</v>
      </c>
      <c r="Q761" s="176">
        <f t="shared" ca="1" si="926"/>
        <v>99</v>
      </c>
      <c r="R761" s="186">
        <f t="shared" ca="1" si="927"/>
        <v>0</v>
      </c>
      <c r="S761" s="187">
        <f t="shared" ca="1" si="928"/>
        <v>0</v>
      </c>
      <c r="T761" s="187">
        <f t="shared" ca="1" si="929"/>
        <v>0</v>
      </c>
      <c r="U761" s="187">
        <f t="shared" ca="1" si="930"/>
        <v>0</v>
      </c>
      <c r="V761" s="187">
        <f t="shared" ca="1" si="931"/>
        <v>0</v>
      </c>
      <c r="W761" s="187">
        <f t="shared" ca="1" si="932"/>
        <v>0</v>
      </c>
      <c r="X761" s="187">
        <f t="shared" ca="1" si="933"/>
        <v>0</v>
      </c>
      <c r="Y761" s="187">
        <f t="shared" ca="1" si="934"/>
        <v>0</v>
      </c>
      <c r="Z761" s="187">
        <f t="shared" ca="1" si="935"/>
        <v>0</v>
      </c>
      <c r="AA761" s="187">
        <f t="shared" ca="1" si="936"/>
        <v>0</v>
      </c>
      <c r="AB761" s="187">
        <f t="shared" ca="1" si="936"/>
        <v>0</v>
      </c>
    </row>
    <row r="764" spans="3:28" x14ac:dyDescent="0.25">
      <c r="D764" s="111" t="s">
        <v>642</v>
      </c>
      <c r="E764" s="1">
        <f ca="1">Q700</f>
        <v>4</v>
      </c>
      <c r="F764" s="184" t="s">
        <v>562</v>
      </c>
      <c r="G764" s="243">
        <v>10</v>
      </c>
    </row>
    <row r="765" spans="3:28" x14ac:dyDescent="0.25">
      <c r="D765" s="111" t="s">
        <v>643</v>
      </c>
      <c r="E765" s="1">
        <f ca="1">U699</f>
        <v>26480</v>
      </c>
      <c r="F765" s="1" t="s">
        <v>51</v>
      </c>
      <c r="G765" s="243"/>
    </row>
    <row r="767" spans="3:28" x14ac:dyDescent="0.25">
      <c r="C767" s="15" t="s">
        <v>648</v>
      </c>
      <c r="D767" s="15" t="s">
        <v>649</v>
      </c>
      <c r="E767" s="15"/>
      <c r="F767" s="15"/>
    </row>
    <row r="768" spans="3:28" x14ac:dyDescent="0.25">
      <c r="C768" s="172"/>
      <c r="D768" s="172"/>
      <c r="E768" s="191"/>
      <c r="F768" s="19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</row>
    <row r="769" spans="3:17" x14ac:dyDescent="0.25">
      <c r="C769" s="190"/>
      <c r="D769" s="190"/>
      <c r="E769" s="191"/>
      <c r="F769" s="19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</row>
    <row r="770" spans="3:17" x14ac:dyDescent="0.25">
      <c r="C770" s="194"/>
      <c r="D770" s="190"/>
      <c r="E770" s="191"/>
      <c r="F770" s="19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</row>
    <row r="771" spans="3:17" x14ac:dyDescent="0.25">
      <c r="C771" s="194"/>
      <c r="D771" s="190"/>
      <c r="E771" s="191"/>
      <c r="F771" s="19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</row>
    <row r="772" spans="3:17" x14ac:dyDescent="0.25">
      <c r="C772" s="190"/>
      <c r="D772" s="190"/>
      <c r="E772" s="191"/>
      <c r="F772" s="19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</row>
    <row r="773" spans="3:17" x14ac:dyDescent="0.25">
      <c r="C773" s="190"/>
      <c r="D773" s="190"/>
      <c r="E773" s="191"/>
      <c r="F773" s="19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</row>
    <row r="774" spans="3:17" x14ac:dyDescent="0.25">
      <c r="C774" s="190"/>
      <c r="D774" s="190"/>
      <c r="E774" s="191"/>
      <c r="F774" s="19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</row>
    <row r="775" spans="3:17" x14ac:dyDescent="0.25">
      <c r="C775" s="190"/>
      <c r="D775" s="190"/>
      <c r="E775" s="191"/>
      <c r="F775" s="19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</row>
    <row r="776" spans="3:17" x14ac:dyDescent="0.25">
      <c r="C776" s="190"/>
      <c r="D776" s="190"/>
      <c r="E776" s="191"/>
      <c r="F776" s="19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</row>
    <row r="777" spans="3:17" x14ac:dyDescent="0.25">
      <c r="C777" s="192"/>
      <c r="D777" s="192"/>
      <c r="E777" s="193"/>
      <c r="F777" s="19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</row>
    <row r="778" spans="3:17" x14ac:dyDescent="0.25">
      <c r="C778" s="192"/>
      <c r="D778" s="192"/>
      <c r="E778" s="193"/>
      <c r="F778" s="19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</row>
    <row r="779" spans="3:17" x14ac:dyDescent="0.25">
      <c r="C779" s="190"/>
      <c r="D779" s="190"/>
      <c r="E779" s="190"/>
      <c r="F779" s="19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</row>
    <row r="780" spans="3:17" x14ac:dyDescent="0.25"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</row>
    <row r="781" spans="3:17" x14ac:dyDescent="0.25"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</row>
    <row r="791" spans="3:6" x14ac:dyDescent="0.25">
      <c r="C791" s="2"/>
      <c r="D791" s="2"/>
      <c r="E791" s="2"/>
      <c r="F791" s="2"/>
    </row>
    <row r="792" spans="3:6" x14ac:dyDescent="0.25">
      <c r="C792" s="15" t="str">
        <f>CONCATENATE("Współczynnik serwisowy [",ld,"h, ",wyp,"%, i=",INT(i*1000)/1000,"]")</f>
        <v>Współczynnik serwisowy [24h, 90%, i=0,888]</v>
      </c>
      <c r="D792" s="15" t="s">
        <v>652</v>
      </c>
      <c r="E792" s="2">
        <f>IF(ld*wyp/100&lt;8,1.3,IF(ld*wyp/100,1.5,1.7))+IF(i&lt;1.24,0,IF(i&lt;1.74,0.1,IF(i&lt;2.49,0.2,IF(i&lt;3.49,0.3,0.4))))</f>
        <v>1.5</v>
      </c>
      <c r="F792" s="2"/>
    </row>
    <row r="793" spans="3:6" x14ac:dyDescent="0.25">
      <c r="C793" s="10" t="s">
        <v>650</v>
      </c>
      <c r="D793" s="10" t="s">
        <v>651</v>
      </c>
      <c r="E793" s="198">
        <f>G148*1.34102209*E792</f>
        <v>6.8794433217000002</v>
      </c>
      <c r="F793" s="26" t="s">
        <v>653</v>
      </c>
    </row>
    <row r="794" spans="3:6" x14ac:dyDescent="0.25">
      <c r="C794" s="1" t="s">
        <v>654</v>
      </c>
      <c r="D794" s="1" t="s">
        <v>655</v>
      </c>
      <c r="E794" s="111">
        <f>IF(i&lt;1,F148,F148*i)</f>
        <v>3000</v>
      </c>
      <c r="F794" s="1" t="s">
        <v>118</v>
      </c>
    </row>
    <row r="802" spans="5:8" x14ac:dyDescent="0.25">
      <c r="G802" s="181"/>
      <c r="H802" s="181"/>
    </row>
    <row r="803" spans="5:8" x14ac:dyDescent="0.25">
      <c r="G803" s="181"/>
      <c r="H803" s="181"/>
    </row>
    <row r="804" spans="5:8" x14ac:dyDescent="0.25">
      <c r="G804" s="181"/>
      <c r="H804" s="181"/>
    </row>
    <row r="805" spans="5:8" ht="15.75" customHeight="1" x14ac:dyDescent="0.25">
      <c r="E805" s="188"/>
      <c r="G805" s="189"/>
      <c r="H805" s="181"/>
    </row>
    <row r="806" spans="5:8" ht="15" customHeight="1" x14ac:dyDescent="0.25">
      <c r="G806" s="189"/>
      <c r="H806" s="181"/>
    </row>
    <row r="807" spans="5:8" x14ac:dyDescent="0.25">
      <c r="G807" s="181"/>
      <c r="H807" s="181"/>
    </row>
    <row r="808" spans="5:8" x14ac:dyDescent="0.25">
      <c r="G808" s="181"/>
      <c r="H808" s="181"/>
    </row>
    <row r="809" spans="5:8" x14ac:dyDescent="0.25">
      <c r="G809" s="181"/>
      <c r="H809" s="181"/>
    </row>
    <row r="821" spans="3:17" ht="15.75" x14ac:dyDescent="0.25">
      <c r="C821" s="15" t="s">
        <v>656</v>
      </c>
      <c r="D821" s="15" t="s">
        <v>657</v>
      </c>
      <c r="E821" s="199">
        <v>8</v>
      </c>
      <c r="F821" s="15" t="s">
        <v>111</v>
      </c>
      <c r="G821" s="243">
        <v>11</v>
      </c>
    </row>
    <row r="822" spans="3:17" x14ac:dyDescent="0.25">
      <c r="G822" s="243"/>
    </row>
    <row r="823" spans="3:17" x14ac:dyDescent="0.25">
      <c r="C823" s="111" t="s">
        <v>658</v>
      </c>
      <c r="D823" s="166">
        <v>575</v>
      </c>
      <c r="E823" s="166">
        <v>690</v>
      </c>
      <c r="F823" s="166">
        <v>870</v>
      </c>
      <c r="G823" s="166">
        <v>1160</v>
      </c>
      <c r="H823" s="166">
        <v>1750</v>
      </c>
      <c r="I823" s="200">
        <v>3450</v>
      </c>
      <c r="J823" s="111">
        <f>IF(D823&gt;$E$794,1,0)</f>
        <v>0</v>
      </c>
      <c r="K823" s="111">
        <f t="shared" ref="K823:O823" si="943">IF(E823&gt;$E$794,1,0)</f>
        <v>0</v>
      </c>
      <c r="L823" s="111">
        <f t="shared" si="943"/>
        <v>0</v>
      </c>
      <c r="M823" s="111">
        <f t="shared" si="943"/>
        <v>0</v>
      </c>
      <c r="N823" s="111">
        <f t="shared" si="943"/>
        <v>0</v>
      </c>
      <c r="O823" s="161">
        <f t="shared" si="943"/>
        <v>1</v>
      </c>
      <c r="P823" s="111" t="s">
        <v>659</v>
      </c>
      <c r="Q823" s="111" t="s">
        <v>660</v>
      </c>
    </row>
    <row r="824" spans="3:17" x14ac:dyDescent="0.25">
      <c r="C824" s="111">
        <v>0.5</v>
      </c>
      <c r="D824" s="177">
        <v>0</v>
      </c>
      <c r="E824" s="177">
        <v>0</v>
      </c>
      <c r="F824" s="177">
        <v>2</v>
      </c>
      <c r="G824" s="177">
        <v>0</v>
      </c>
      <c r="H824" s="177">
        <v>0</v>
      </c>
      <c r="I824" s="178">
        <v>0</v>
      </c>
      <c r="J824" s="111">
        <f>IF(C824&gt;$E$793,1,0)</f>
        <v>0</v>
      </c>
      <c r="K824" s="176">
        <f>IF(D824*K$823*$J824=0,999,D824)</f>
        <v>999</v>
      </c>
      <c r="L824" s="176">
        <f t="shared" ref="L824:O824" si="944">IF(E824*L$823*$J824=0,999,E824)</f>
        <v>999</v>
      </c>
      <c r="M824" s="176">
        <f t="shared" si="944"/>
        <v>999</v>
      </c>
      <c r="N824" s="176">
        <f t="shared" si="944"/>
        <v>999</v>
      </c>
      <c r="O824" s="201">
        <f t="shared" si="944"/>
        <v>999</v>
      </c>
      <c r="P824" s="202">
        <f>MIN(K824:O846)</f>
        <v>2.7</v>
      </c>
      <c r="Q824" s="202">
        <f>P824*25.4</f>
        <v>68.58</v>
      </c>
    </row>
    <row r="825" spans="3:17" x14ac:dyDescent="0.25">
      <c r="C825" s="111">
        <v>0.75</v>
      </c>
      <c r="D825" s="177">
        <v>0</v>
      </c>
      <c r="E825" s="177">
        <v>0</v>
      </c>
      <c r="F825" s="177">
        <v>2.2000000000000002</v>
      </c>
      <c r="G825" s="177">
        <v>2</v>
      </c>
      <c r="H825" s="177">
        <v>0</v>
      </c>
      <c r="I825" s="178">
        <v>0</v>
      </c>
      <c r="J825" s="111">
        <f t="shared" ref="J825:J846" si="945">IF(C825&gt;$E$793,1,0)</f>
        <v>0</v>
      </c>
      <c r="K825" s="176">
        <f t="shared" ref="K825:K846" si="946">IF(D825*K$823*$J825=0,999,D825)</f>
        <v>999</v>
      </c>
      <c r="L825" s="176">
        <f t="shared" ref="L825:L846" si="947">IF(E825*L$823*$J825=0,999,E825)</f>
        <v>999</v>
      </c>
      <c r="M825" s="176">
        <f t="shared" ref="M825:M846" si="948">IF(F825*M$823*$J825=0,999,F825)</f>
        <v>999</v>
      </c>
      <c r="N825" s="176">
        <f t="shared" ref="N825:N846" si="949">IF(G825*N$823*$J825=0,999,G825)</f>
        <v>999</v>
      </c>
      <c r="O825" s="201">
        <f t="shared" ref="O825:O846" si="950">IF(H825*O$823*$J825=0,999,H825)</f>
        <v>999</v>
      </c>
    </row>
    <row r="826" spans="3:17" x14ac:dyDescent="0.25">
      <c r="C826" s="111">
        <v>1</v>
      </c>
      <c r="D826" s="177">
        <v>2.7</v>
      </c>
      <c r="E826" s="177">
        <v>2.2999999999999998</v>
      </c>
      <c r="F826" s="177">
        <v>2.2000000000000002</v>
      </c>
      <c r="G826" s="177">
        <v>2.2000000000000002</v>
      </c>
      <c r="H826" s="177">
        <v>2</v>
      </c>
      <c r="I826" s="178">
        <v>0</v>
      </c>
      <c r="J826" s="111">
        <f t="shared" si="945"/>
        <v>0</v>
      </c>
      <c r="K826" s="176">
        <f t="shared" si="946"/>
        <v>999</v>
      </c>
      <c r="L826" s="176">
        <f t="shared" si="947"/>
        <v>999</v>
      </c>
      <c r="M826" s="176">
        <f t="shared" si="948"/>
        <v>999</v>
      </c>
      <c r="N826" s="176">
        <f t="shared" si="949"/>
        <v>999</v>
      </c>
      <c r="O826" s="201">
        <f t="shared" si="950"/>
        <v>999</v>
      </c>
    </row>
    <row r="827" spans="3:17" x14ac:dyDescent="0.25">
      <c r="C827" s="111">
        <v>1.5</v>
      </c>
      <c r="D827" s="177">
        <v>2.7</v>
      </c>
      <c r="E827" s="177">
        <v>2.7</v>
      </c>
      <c r="F827" s="177">
        <v>2.2000000000000002</v>
      </c>
      <c r="G827" s="177">
        <v>2.2000000000000002</v>
      </c>
      <c r="H827" s="177">
        <v>2.2000000000000002</v>
      </c>
      <c r="I827" s="178">
        <v>2</v>
      </c>
      <c r="J827" s="111">
        <f t="shared" si="945"/>
        <v>0</v>
      </c>
      <c r="K827" s="176">
        <f t="shared" si="946"/>
        <v>999</v>
      </c>
      <c r="L827" s="176">
        <f t="shared" si="947"/>
        <v>999</v>
      </c>
      <c r="M827" s="176">
        <f t="shared" si="948"/>
        <v>999</v>
      </c>
      <c r="N827" s="176">
        <f t="shared" si="949"/>
        <v>999</v>
      </c>
      <c r="O827" s="201">
        <f t="shared" si="950"/>
        <v>999</v>
      </c>
    </row>
    <row r="828" spans="3:17" x14ac:dyDescent="0.25">
      <c r="C828" s="111">
        <v>2</v>
      </c>
      <c r="D828" s="177">
        <v>3.4</v>
      </c>
      <c r="E828" s="177">
        <v>2.7</v>
      </c>
      <c r="F828" s="177">
        <v>2.7</v>
      </c>
      <c r="G828" s="177">
        <v>2.2000000000000002</v>
      </c>
      <c r="H828" s="177">
        <v>2.2000000000000002</v>
      </c>
      <c r="I828" s="178">
        <v>2.2000000000000002</v>
      </c>
      <c r="J828" s="111">
        <f t="shared" si="945"/>
        <v>0</v>
      </c>
      <c r="K828" s="176">
        <f t="shared" si="946"/>
        <v>999</v>
      </c>
      <c r="L828" s="176">
        <f t="shared" si="947"/>
        <v>999</v>
      </c>
      <c r="M828" s="176">
        <f t="shared" si="948"/>
        <v>999</v>
      </c>
      <c r="N828" s="176">
        <f t="shared" si="949"/>
        <v>999</v>
      </c>
      <c r="O828" s="201">
        <f t="shared" si="950"/>
        <v>999</v>
      </c>
    </row>
    <row r="829" spans="3:17" x14ac:dyDescent="0.25">
      <c r="C829" s="111">
        <v>3</v>
      </c>
      <c r="D829" s="177">
        <v>4.0999999999999996</v>
      </c>
      <c r="E829" s="177">
        <v>3.4</v>
      </c>
      <c r="F829" s="177">
        <v>2.7</v>
      </c>
      <c r="G829" s="177">
        <v>2.7</v>
      </c>
      <c r="H829" s="177">
        <v>2.2000000000000002</v>
      </c>
      <c r="I829" s="178">
        <v>2.2000000000000002</v>
      </c>
      <c r="J829" s="111">
        <f t="shared" si="945"/>
        <v>0</v>
      </c>
      <c r="K829" s="176">
        <f t="shared" si="946"/>
        <v>999</v>
      </c>
      <c r="L829" s="176">
        <f t="shared" si="947"/>
        <v>999</v>
      </c>
      <c r="M829" s="176">
        <f t="shared" si="948"/>
        <v>999</v>
      </c>
      <c r="N829" s="176">
        <f t="shared" si="949"/>
        <v>999</v>
      </c>
      <c r="O829" s="201">
        <f t="shared" si="950"/>
        <v>999</v>
      </c>
    </row>
    <row r="830" spans="3:17" x14ac:dyDescent="0.25">
      <c r="C830" s="111">
        <v>5</v>
      </c>
      <c r="D830" s="177">
        <v>4.0999999999999996</v>
      </c>
      <c r="E830" s="177">
        <v>4.0999999999999996</v>
      </c>
      <c r="F830" s="177">
        <v>3.4</v>
      </c>
      <c r="G830" s="177">
        <v>2.7</v>
      </c>
      <c r="H830" s="177">
        <v>2.7</v>
      </c>
      <c r="I830" s="178">
        <v>2.2000000000000002</v>
      </c>
      <c r="J830" s="111">
        <f t="shared" si="945"/>
        <v>0</v>
      </c>
      <c r="K830" s="176">
        <f t="shared" si="946"/>
        <v>999</v>
      </c>
      <c r="L830" s="176">
        <f t="shared" si="947"/>
        <v>999</v>
      </c>
      <c r="M830" s="176">
        <f t="shared" si="948"/>
        <v>999</v>
      </c>
      <c r="N830" s="176">
        <f t="shared" si="949"/>
        <v>999</v>
      </c>
      <c r="O830" s="201">
        <f t="shared" si="950"/>
        <v>999</v>
      </c>
    </row>
    <row r="831" spans="3:17" x14ac:dyDescent="0.25">
      <c r="C831" s="111">
        <v>7.5</v>
      </c>
      <c r="D831" s="177">
        <v>4.7</v>
      </c>
      <c r="E831" s="177">
        <v>4.0999999999999996</v>
      </c>
      <c r="F831" s="177">
        <v>4</v>
      </c>
      <c r="G831" s="177">
        <v>3.4</v>
      </c>
      <c r="H831" s="177">
        <v>2.7</v>
      </c>
      <c r="I831" s="178">
        <v>2.7</v>
      </c>
      <c r="J831" s="111">
        <f t="shared" si="945"/>
        <v>1</v>
      </c>
      <c r="K831" s="176">
        <f t="shared" si="946"/>
        <v>999</v>
      </c>
      <c r="L831" s="176">
        <f t="shared" si="947"/>
        <v>999</v>
      </c>
      <c r="M831" s="176">
        <f t="shared" si="948"/>
        <v>999</v>
      </c>
      <c r="N831" s="176">
        <f t="shared" si="949"/>
        <v>999</v>
      </c>
      <c r="O831" s="201">
        <f t="shared" si="950"/>
        <v>2.7</v>
      </c>
    </row>
    <row r="832" spans="3:17" x14ac:dyDescent="0.25">
      <c r="C832" s="111">
        <v>10</v>
      </c>
      <c r="D832" s="177">
        <v>5.4</v>
      </c>
      <c r="E832" s="177">
        <v>4.7</v>
      </c>
      <c r="F832" s="177">
        <v>4</v>
      </c>
      <c r="G832" s="177">
        <v>4</v>
      </c>
      <c r="H832" s="177">
        <v>3.4</v>
      </c>
      <c r="I832" s="178">
        <v>2.7</v>
      </c>
      <c r="J832" s="111">
        <f t="shared" si="945"/>
        <v>1</v>
      </c>
      <c r="K832" s="176">
        <f t="shared" si="946"/>
        <v>999</v>
      </c>
      <c r="L832" s="176">
        <f t="shared" si="947"/>
        <v>999</v>
      </c>
      <c r="M832" s="176">
        <f t="shared" si="948"/>
        <v>999</v>
      </c>
      <c r="N832" s="176">
        <f t="shared" si="949"/>
        <v>999</v>
      </c>
      <c r="O832" s="201">
        <f t="shared" si="950"/>
        <v>3.4</v>
      </c>
    </row>
    <row r="833" spans="3:15" x14ac:dyDescent="0.25">
      <c r="C833" s="111">
        <v>15</v>
      </c>
      <c r="D833" s="177">
        <v>6.1</v>
      </c>
      <c r="E833" s="177">
        <v>5.4</v>
      </c>
      <c r="F833" s="177">
        <v>4.7</v>
      </c>
      <c r="G833" s="177">
        <v>4</v>
      </c>
      <c r="H833" s="177">
        <v>4</v>
      </c>
      <c r="I833" s="178">
        <v>3.4</v>
      </c>
      <c r="J833" s="111">
        <f t="shared" si="945"/>
        <v>1</v>
      </c>
      <c r="K833" s="176">
        <f t="shared" si="946"/>
        <v>999</v>
      </c>
      <c r="L833" s="176">
        <f t="shared" si="947"/>
        <v>999</v>
      </c>
      <c r="M833" s="176">
        <f t="shared" si="948"/>
        <v>999</v>
      </c>
      <c r="N833" s="176">
        <f t="shared" si="949"/>
        <v>999</v>
      </c>
      <c r="O833" s="201">
        <f t="shared" si="950"/>
        <v>4</v>
      </c>
    </row>
    <row r="834" spans="3:15" x14ac:dyDescent="0.25">
      <c r="C834" s="111">
        <v>20</v>
      </c>
      <c r="D834" s="177">
        <v>7.4</v>
      </c>
      <c r="E834" s="177">
        <v>6.1</v>
      </c>
      <c r="F834" s="177">
        <v>5.4</v>
      </c>
      <c r="G834" s="177">
        <v>4.7</v>
      </c>
      <c r="H834" s="177">
        <v>4</v>
      </c>
      <c r="I834" s="178">
        <v>4</v>
      </c>
      <c r="J834" s="111">
        <f t="shared" si="945"/>
        <v>1</v>
      </c>
      <c r="K834" s="176">
        <f t="shared" si="946"/>
        <v>999</v>
      </c>
      <c r="L834" s="176">
        <f t="shared" si="947"/>
        <v>999</v>
      </c>
      <c r="M834" s="176">
        <f t="shared" si="948"/>
        <v>999</v>
      </c>
      <c r="N834" s="176">
        <f t="shared" si="949"/>
        <v>999</v>
      </c>
      <c r="O834" s="201">
        <f t="shared" si="950"/>
        <v>4</v>
      </c>
    </row>
    <row r="835" spans="3:15" x14ac:dyDescent="0.25">
      <c r="C835" s="111">
        <v>25</v>
      </c>
      <c r="D835" s="177">
        <v>8.1</v>
      </c>
      <c r="E835" s="177">
        <v>7.4</v>
      </c>
      <c r="F835" s="177">
        <v>6.1</v>
      </c>
      <c r="G835" s="177">
        <v>5.4</v>
      </c>
      <c r="H835" s="177">
        <v>4</v>
      </c>
      <c r="I835" s="178">
        <v>4</v>
      </c>
      <c r="J835" s="111">
        <f t="shared" si="945"/>
        <v>1</v>
      </c>
      <c r="K835" s="176">
        <f t="shared" si="946"/>
        <v>999</v>
      </c>
      <c r="L835" s="176">
        <f t="shared" si="947"/>
        <v>999</v>
      </c>
      <c r="M835" s="176">
        <f t="shared" si="948"/>
        <v>999</v>
      </c>
      <c r="N835" s="176">
        <f t="shared" si="949"/>
        <v>999</v>
      </c>
      <c r="O835" s="201">
        <f t="shared" si="950"/>
        <v>4</v>
      </c>
    </row>
    <row r="836" spans="3:15" x14ac:dyDescent="0.25">
      <c r="C836" s="111">
        <v>30</v>
      </c>
      <c r="D836" s="177">
        <v>9</v>
      </c>
      <c r="E836" s="177">
        <v>8.1</v>
      </c>
      <c r="F836" s="177">
        <v>6.1</v>
      </c>
      <c r="G836" s="177">
        <v>6.1</v>
      </c>
      <c r="H836" s="177">
        <v>4.7</v>
      </c>
      <c r="I836" s="178">
        <v>0</v>
      </c>
      <c r="J836" s="111">
        <f t="shared" si="945"/>
        <v>1</v>
      </c>
      <c r="K836" s="176">
        <f t="shared" si="946"/>
        <v>999</v>
      </c>
      <c r="L836" s="176">
        <f t="shared" si="947"/>
        <v>999</v>
      </c>
      <c r="M836" s="176">
        <f t="shared" si="948"/>
        <v>999</v>
      </c>
      <c r="N836" s="176">
        <f t="shared" si="949"/>
        <v>999</v>
      </c>
      <c r="O836" s="201">
        <f t="shared" si="950"/>
        <v>4.7</v>
      </c>
    </row>
    <row r="837" spans="3:15" x14ac:dyDescent="0.25">
      <c r="C837" s="111">
        <v>40</v>
      </c>
      <c r="D837" s="177">
        <v>9</v>
      </c>
      <c r="E837" s="177">
        <v>9</v>
      </c>
      <c r="F837" s="177">
        <v>7.4</v>
      </c>
      <c r="G837" s="177">
        <v>6.1</v>
      </c>
      <c r="H837" s="177">
        <v>5.4</v>
      </c>
      <c r="I837" s="178">
        <v>0</v>
      </c>
      <c r="J837" s="111">
        <f t="shared" si="945"/>
        <v>1</v>
      </c>
      <c r="K837" s="176">
        <f t="shared" si="946"/>
        <v>999</v>
      </c>
      <c r="L837" s="176">
        <f t="shared" si="947"/>
        <v>999</v>
      </c>
      <c r="M837" s="176">
        <f t="shared" si="948"/>
        <v>999</v>
      </c>
      <c r="N837" s="176">
        <f t="shared" si="949"/>
        <v>999</v>
      </c>
      <c r="O837" s="201">
        <f t="shared" si="950"/>
        <v>5.4</v>
      </c>
    </row>
    <row r="838" spans="3:15" x14ac:dyDescent="0.25">
      <c r="C838" s="111">
        <v>50</v>
      </c>
      <c r="D838" s="177">
        <v>9.9</v>
      </c>
      <c r="E838" s="177">
        <v>9</v>
      </c>
      <c r="F838" s="177">
        <v>7.6</v>
      </c>
      <c r="G838" s="177">
        <v>7.4</v>
      </c>
      <c r="H838" s="177">
        <v>6.1</v>
      </c>
      <c r="I838" s="178">
        <v>0</v>
      </c>
      <c r="J838" s="111">
        <f t="shared" si="945"/>
        <v>1</v>
      </c>
      <c r="K838" s="176">
        <f t="shared" si="946"/>
        <v>999</v>
      </c>
      <c r="L838" s="176">
        <f t="shared" si="947"/>
        <v>999</v>
      </c>
      <c r="M838" s="176">
        <f t="shared" si="948"/>
        <v>999</v>
      </c>
      <c r="N838" s="176">
        <f t="shared" si="949"/>
        <v>999</v>
      </c>
      <c r="O838" s="201">
        <f t="shared" si="950"/>
        <v>6.1</v>
      </c>
    </row>
    <row r="839" spans="3:15" x14ac:dyDescent="0.25">
      <c r="C839" s="111">
        <v>60</v>
      </c>
      <c r="D839" s="177">
        <v>10.8</v>
      </c>
      <c r="E839" s="177">
        <v>9.9</v>
      </c>
      <c r="F839" s="177">
        <v>9</v>
      </c>
      <c r="G839" s="177">
        <v>7.2</v>
      </c>
      <c r="H839" s="177">
        <v>6.7</v>
      </c>
      <c r="I839" s="178">
        <v>0</v>
      </c>
      <c r="J839" s="111">
        <f t="shared" si="945"/>
        <v>1</v>
      </c>
      <c r="K839" s="176">
        <f t="shared" si="946"/>
        <v>999</v>
      </c>
      <c r="L839" s="176">
        <f t="shared" si="947"/>
        <v>999</v>
      </c>
      <c r="M839" s="176">
        <f t="shared" si="948"/>
        <v>999</v>
      </c>
      <c r="N839" s="176">
        <f t="shared" si="949"/>
        <v>999</v>
      </c>
      <c r="O839" s="201">
        <f t="shared" si="950"/>
        <v>6.7</v>
      </c>
    </row>
    <row r="840" spans="3:15" x14ac:dyDescent="0.25">
      <c r="C840" s="111">
        <v>75</v>
      </c>
      <c r="D840" s="177">
        <v>12.5</v>
      </c>
      <c r="E840" s="177">
        <v>11.7</v>
      </c>
      <c r="F840" s="177">
        <v>8.5</v>
      </c>
      <c r="G840" s="177">
        <v>9</v>
      </c>
      <c r="H840" s="177">
        <v>7.7</v>
      </c>
      <c r="I840" s="178">
        <v>0</v>
      </c>
      <c r="J840" s="111">
        <f t="shared" si="945"/>
        <v>1</v>
      </c>
      <c r="K840" s="176">
        <f t="shared" si="946"/>
        <v>999</v>
      </c>
      <c r="L840" s="176">
        <f t="shared" si="947"/>
        <v>999</v>
      </c>
      <c r="M840" s="176">
        <f t="shared" si="948"/>
        <v>999</v>
      </c>
      <c r="N840" s="176">
        <f t="shared" si="949"/>
        <v>999</v>
      </c>
      <c r="O840" s="201">
        <f t="shared" si="950"/>
        <v>7.7</v>
      </c>
    </row>
    <row r="841" spans="3:15" x14ac:dyDescent="0.25">
      <c r="C841" s="111">
        <v>100</v>
      </c>
      <c r="D841" s="177">
        <v>16.2</v>
      </c>
      <c r="E841" s="177">
        <v>13.5</v>
      </c>
      <c r="F841" s="177">
        <v>10.8</v>
      </c>
      <c r="G841" s="177">
        <v>9</v>
      </c>
      <c r="H841" s="177">
        <v>7.7</v>
      </c>
      <c r="I841" s="178">
        <v>0</v>
      </c>
      <c r="J841" s="111">
        <f t="shared" si="945"/>
        <v>1</v>
      </c>
      <c r="K841" s="176">
        <f t="shared" si="946"/>
        <v>999</v>
      </c>
      <c r="L841" s="176">
        <f t="shared" si="947"/>
        <v>999</v>
      </c>
      <c r="M841" s="176">
        <f t="shared" si="948"/>
        <v>999</v>
      </c>
      <c r="N841" s="176">
        <f t="shared" si="949"/>
        <v>999</v>
      </c>
      <c r="O841" s="201">
        <f t="shared" si="950"/>
        <v>7.7</v>
      </c>
    </row>
    <row r="842" spans="3:15" x14ac:dyDescent="0.25">
      <c r="C842" s="111">
        <v>125</v>
      </c>
      <c r="D842" s="177">
        <v>18</v>
      </c>
      <c r="E842" s="177">
        <v>16.2</v>
      </c>
      <c r="F842" s="177">
        <v>13.5</v>
      </c>
      <c r="G842" s="177">
        <v>10.8</v>
      </c>
      <c r="H842" s="177">
        <v>9.5</v>
      </c>
      <c r="I842" s="178">
        <v>0</v>
      </c>
      <c r="J842" s="111">
        <f t="shared" si="945"/>
        <v>1</v>
      </c>
      <c r="K842" s="176">
        <f t="shared" si="946"/>
        <v>999</v>
      </c>
      <c r="L842" s="176">
        <f t="shared" si="947"/>
        <v>999</v>
      </c>
      <c r="M842" s="176">
        <f t="shared" si="948"/>
        <v>999</v>
      </c>
      <c r="N842" s="176">
        <f t="shared" si="949"/>
        <v>999</v>
      </c>
      <c r="O842" s="201">
        <f t="shared" si="950"/>
        <v>9.5</v>
      </c>
    </row>
    <row r="843" spans="3:15" x14ac:dyDescent="0.25">
      <c r="C843" s="111">
        <v>150</v>
      </c>
      <c r="D843" s="177">
        <v>19.8</v>
      </c>
      <c r="E843" s="177">
        <v>18</v>
      </c>
      <c r="F843" s="177">
        <v>16.2</v>
      </c>
      <c r="G843" s="177">
        <v>11.7</v>
      </c>
      <c r="H843" s="177">
        <v>9.5</v>
      </c>
      <c r="I843" s="178">
        <v>0</v>
      </c>
      <c r="J843" s="111">
        <f t="shared" si="945"/>
        <v>1</v>
      </c>
      <c r="K843" s="176">
        <f t="shared" si="946"/>
        <v>999</v>
      </c>
      <c r="L843" s="176">
        <f t="shared" si="947"/>
        <v>999</v>
      </c>
      <c r="M843" s="176">
        <f t="shared" si="948"/>
        <v>999</v>
      </c>
      <c r="N843" s="176">
        <f t="shared" si="949"/>
        <v>999</v>
      </c>
      <c r="O843" s="201">
        <f t="shared" si="950"/>
        <v>9.5</v>
      </c>
    </row>
    <row r="844" spans="3:15" x14ac:dyDescent="0.25">
      <c r="C844" s="111">
        <v>200</v>
      </c>
      <c r="D844" s="177">
        <v>19.8</v>
      </c>
      <c r="E844" s="177">
        <v>19.8</v>
      </c>
      <c r="F844" s="177">
        <v>19.8</v>
      </c>
      <c r="G844" s="177">
        <v>0</v>
      </c>
      <c r="H844" s="177">
        <v>11.9</v>
      </c>
      <c r="I844" s="178">
        <v>0</v>
      </c>
      <c r="J844" s="111">
        <f t="shared" si="945"/>
        <v>1</v>
      </c>
      <c r="K844" s="176">
        <f t="shared" si="946"/>
        <v>999</v>
      </c>
      <c r="L844" s="176">
        <f t="shared" si="947"/>
        <v>999</v>
      </c>
      <c r="M844" s="176">
        <f t="shared" si="948"/>
        <v>999</v>
      </c>
      <c r="N844" s="176">
        <f t="shared" si="949"/>
        <v>999</v>
      </c>
      <c r="O844" s="201">
        <f t="shared" si="950"/>
        <v>11.9</v>
      </c>
    </row>
    <row r="845" spans="3:15" x14ac:dyDescent="0.25">
      <c r="C845" s="111">
        <v>250</v>
      </c>
      <c r="D845" s="177">
        <v>19.8</v>
      </c>
      <c r="E845" s="177">
        <v>19.8</v>
      </c>
      <c r="F845" s="177">
        <v>0</v>
      </c>
      <c r="G845" s="177">
        <v>0</v>
      </c>
      <c r="H845" s="177">
        <v>0</v>
      </c>
      <c r="I845" s="178">
        <v>0</v>
      </c>
      <c r="J845" s="111">
        <f t="shared" si="945"/>
        <v>1</v>
      </c>
      <c r="K845" s="176">
        <f t="shared" si="946"/>
        <v>999</v>
      </c>
      <c r="L845" s="176">
        <f t="shared" si="947"/>
        <v>999</v>
      </c>
      <c r="M845" s="176">
        <f t="shared" si="948"/>
        <v>999</v>
      </c>
      <c r="N845" s="176">
        <f t="shared" si="949"/>
        <v>999</v>
      </c>
      <c r="O845" s="201">
        <f t="shared" si="950"/>
        <v>999</v>
      </c>
    </row>
    <row r="846" spans="3:15" x14ac:dyDescent="0.25">
      <c r="C846" s="111">
        <v>300</v>
      </c>
      <c r="D846" s="177">
        <v>24.3</v>
      </c>
      <c r="E846" s="177">
        <v>24.3</v>
      </c>
      <c r="F846" s="177">
        <v>0</v>
      </c>
      <c r="G846" s="177">
        <v>0</v>
      </c>
      <c r="H846" s="177">
        <v>0</v>
      </c>
      <c r="I846" s="178">
        <v>0</v>
      </c>
      <c r="J846" s="111">
        <f t="shared" si="945"/>
        <v>1</v>
      </c>
      <c r="K846" s="176">
        <f t="shared" si="946"/>
        <v>999</v>
      </c>
      <c r="L846" s="176">
        <f t="shared" si="947"/>
        <v>999</v>
      </c>
      <c r="M846" s="176">
        <f t="shared" si="948"/>
        <v>999</v>
      </c>
      <c r="N846" s="176">
        <f t="shared" si="949"/>
        <v>999</v>
      </c>
      <c r="O846" s="201">
        <f t="shared" si="950"/>
        <v>999</v>
      </c>
    </row>
    <row r="848" spans="3:15" x14ac:dyDescent="0.25">
      <c r="C848" s="1" t="s">
        <v>661</v>
      </c>
      <c r="D848" s="1" t="s">
        <v>663</v>
      </c>
      <c r="E848" s="1">
        <f>Q824</f>
        <v>68.58</v>
      </c>
      <c r="F848" s="1" t="s">
        <v>111</v>
      </c>
    </row>
    <row r="852" spans="1:28" x14ac:dyDescent="0.25">
      <c r="B852" s="243">
        <v>11</v>
      </c>
    </row>
    <row r="853" spans="1:28" x14ac:dyDescent="0.25">
      <c r="B853" s="243"/>
    </row>
    <row r="854" spans="1:28" x14ac:dyDescent="0.25">
      <c r="A854" s="244" t="s">
        <v>662</v>
      </c>
      <c r="B854" s="244"/>
    </row>
    <row r="861" spans="1:28" ht="15" customHeight="1" x14ac:dyDescent="0.25">
      <c r="C861"/>
      <c r="D861" s="243">
        <v>12</v>
      </c>
      <c r="E861"/>
      <c r="F861" s="206"/>
      <c r="G861"/>
      <c r="H861"/>
      <c r="I861"/>
      <c r="J861"/>
      <c r="K861"/>
      <c r="P861" s="243">
        <v>14</v>
      </c>
      <c r="Q861" s="245" t="s">
        <v>678</v>
      </c>
      <c r="R861" s="245"/>
      <c r="S861" s="245"/>
      <c r="T861" s="245"/>
      <c r="U861" s="245"/>
    </row>
    <row r="862" spans="1:28" ht="15" customHeight="1" x14ac:dyDescent="0.25">
      <c r="C862"/>
      <c r="D862" s="243"/>
      <c r="E862" s="207" t="s">
        <v>664</v>
      </c>
      <c r="F862" s="206"/>
      <c r="G862" s="207"/>
      <c r="H862" s="207"/>
      <c r="I862" s="207"/>
      <c r="J862" s="207"/>
      <c r="K862" s="207"/>
      <c r="P862" s="243"/>
      <c r="Q862" s="245"/>
      <c r="R862" s="245"/>
      <c r="S862" s="245"/>
      <c r="T862" s="245"/>
      <c r="U862" s="245"/>
    </row>
    <row r="863" spans="1:28" ht="15" customHeight="1" x14ac:dyDescent="0.25">
      <c r="C863"/>
      <c r="D863"/>
      <c r="E863"/>
      <c r="F863"/>
      <c r="G863"/>
      <c r="H863"/>
      <c r="I863"/>
      <c r="J863"/>
      <c r="K863"/>
      <c r="P863" s="206"/>
      <c r="Q863" s="245"/>
      <c r="R863" s="245"/>
      <c r="S863" s="245"/>
      <c r="T863" s="245"/>
      <c r="U863" s="245"/>
    </row>
    <row r="864" spans="1:28" ht="30" x14ac:dyDescent="0.25">
      <c r="C864"/>
      <c r="D864" s="166" t="s">
        <v>665</v>
      </c>
      <c r="E864" s="166" t="s">
        <v>666</v>
      </c>
      <c r="F864" s="166" t="s">
        <v>667</v>
      </c>
      <c r="G864" s="166" t="s">
        <v>668</v>
      </c>
      <c r="H864" s="166" t="s">
        <v>669</v>
      </c>
      <c r="I864" s="166" t="s">
        <v>670</v>
      </c>
      <c r="J864" s="166" t="s">
        <v>672</v>
      </c>
      <c r="K864" s="166" t="s">
        <v>673</v>
      </c>
      <c r="L864" s="166" t="s">
        <v>674</v>
      </c>
      <c r="M864" s="166" t="s">
        <v>675</v>
      </c>
      <c r="N864" s="166" t="s">
        <v>676</v>
      </c>
      <c r="O864" s="166" t="s">
        <v>677</v>
      </c>
      <c r="P864" s="166"/>
      <c r="Q864" s="214" t="str">
        <f>D864</f>
        <v>z1</v>
      </c>
      <c r="R864" s="214" t="str">
        <f t="shared" ref="R864:AB864" si="951">E864</f>
        <v>z2</v>
      </c>
      <c r="S864" s="214" t="str">
        <f t="shared" si="951"/>
        <v>OD1</v>
      </c>
      <c r="T864" s="214" t="str">
        <f t="shared" si="951"/>
        <v>OD2</v>
      </c>
      <c r="U864" s="214" t="str">
        <f t="shared" si="951"/>
        <v>dia.min</v>
      </c>
      <c r="V864" s="214" t="str">
        <f t="shared" si="951"/>
        <v>HP min(z1,z2)</v>
      </c>
      <c r="W864" s="214" t="str">
        <f t="shared" si="951"/>
        <v>width</v>
      </c>
      <c r="X864" s="214" t="str">
        <f t="shared" si="951"/>
        <v>amin</v>
      </c>
      <c r="Y864" s="214" t="str">
        <f t="shared" si="951"/>
        <v>amin(in)</v>
      </c>
      <c r="Z864" s="214" t="str">
        <f t="shared" si="951"/>
        <v>V</v>
      </c>
      <c r="AA864" s="214" t="str">
        <f t="shared" si="951"/>
        <v>V&lt;33m/s</v>
      </c>
      <c r="AB864" s="214" t="str">
        <f t="shared" si="951"/>
        <v>Cmin</v>
      </c>
    </row>
    <row r="865" spans="3:28" ht="15.75" x14ac:dyDescent="0.25">
      <c r="C865"/>
      <c r="D865" s="203">
        <v>32</v>
      </c>
      <c r="E865" s="204">
        <v>36</v>
      </c>
      <c r="F865" s="177">
        <f>$E$821/SIN(PI()/D865)</f>
        <v>81.618377899026626</v>
      </c>
      <c r="G865" s="178">
        <f>$E$821/SIN(PI()/E865)</f>
        <v>91.789705965358849</v>
      </c>
      <c r="H865" s="183">
        <f>IF(F865&lt;$E$848,0,IF(G865&lt;$E$848,0,1))</f>
        <v>1</v>
      </c>
      <c r="I865" s="208">
        <v>15.3</v>
      </c>
      <c r="J865" s="204">
        <v>12</v>
      </c>
      <c r="K865" s="183">
        <f>((F865+G865)/2+50)*H865</f>
        <v>136.70404193219275</v>
      </c>
      <c r="L865" s="183">
        <f>K865/25.4</f>
        <v>5.3820488949682188</v>
      </c>
      <c r="M865" s="177">
        <f t="shared" ref="M865:M875" si="952">F865*F148*i/(60*1000)</f>
        <v>3.6274834621789607</v>
      </c>
      <c r="N865" s="178">
        <f>IF(M865&lt;33,1,0)</f>
        <v>1</v>
      </c>
      <c r="O865" s="209">
        <f>(F865-G865)/(36/D865-3)</f>
        <v>5.424708302043852</v>
      </c>
      <c r="P865" s="210"/>
      <c r="Q865" s="211">
        <f>IF($P865=1,D865,0)</f>
        <v>0</v>
      </c>
      <c r="R865" s="211">
        <f>IF($P865=1,E865,0)</f>
        <v>0</v>
      </c>
      <c r="S865" s="211">
        <f t="shared" ref="S865:Z875" si="953">IF($P865=1,F865,0)</f>
        <v>0</v>
      </c>
      <c r="T865" s="211">
        <f t="shared" si="953"/>
        <v>0</v>
      </c>
      <c r="U865" s="211">
        <f t="shared" si="953"/>
        <v>0</v>
      </c>
      <c r="V865" s="211">
        <f t="shared" si="953"/>
        <v>0</v>
      </c>
      <c r="W865" s="211">
        <f t="shared" si="953"/>
        <v>0</v>
      </c>
      <c r="X865" s="211">
        <f t="shared" si="953"/>
        <v>0</v>
      </c>
      <c r="Y865" s="211">
        <f t="shared" si="953"/>
        <v>0</v>
      </c>
      <c r="Z865" s="211">
        <f t="shared" si="953"/>
        <v>0</v>
      </c>
      <c r="AA865" s="211">
        <f>IF($P865=1,N865,0)</f>
        <v>0</v>
      </c>
      <c r="AB865" s="212">
        <f>IF($P865=1,O865,0)</f>
        <v>0</v>
      </c>
    </row>
    <row r="866" spans="3:28" ht="15.75" x14ac:dyDescent="0.25">
      <c r="C866"/>
      <c r="D866" s="203">
        <v>64</v>
      </c>
      <c r="E866" s="204">
        <v>72</v>
      </c>
      <c r="F866" s="177">
        <f t="shared" ref="F866:F875" si="954">$E$821/SIN(PI()/D866)</f>
        <v>163.0401299767689</v>
      </c>
      <c r="G866" s="178">
        <f t="shared" ref="G866:G875" si="955">$E$821/SIN(PI()/E866)</f>
        <v>183.40468500842678</v>
      </c>
      <c r="H866" s="183">
        <f t="shared" ref="H866:H875" si="956">IF(F866&lt;$E$848,0,IF(G866&lt;$E$848,0,1))</f>
        <v>1</v>
      </c>
      <c r="I866" s="208">
        <v>36.1</v>
      </c>
      <c r="J866" s="204">
        <v>12</v>
      </c>
      <c r="K866" s="183">
        <f t="shared" ref="K866:K875" si="957">((F866+G866)/2+50)*H866</f>
        <v>223.22240749259782</v>
      </c>
      <c r="L866" s="183">
        <f t="shared" ref="L866:L875" si="958">K866/25.4</f>
        <v>8.7882837595510956</v>
      </c>
      <c r="M866" s="177">
        <f t="shared" si="952"/>
        <v>14.492455997935012</v>
      </c>
      <c r="N866" s="178">
        <f t="shared" ref="N866:N875" si="959">IF(M866&lt;33,1,0)</f>
        <v>1</v>
      </c>
      <c r="O866" s="209">
        <f t="shared" ref="O866:O875" si="960">(F866-G866)/(36/D866-3)</f>
        <v>8.3546892437570808</v>
      </c>
      <c r="P866" s="210">
        <v>1</v>
      </c>
      <c r="Q866" s="211">
        <f t="shared" ref="Q866:Q875" si="961">IF($P866=1,D866,0)</f>
        <v>64</v>
      </c>
      <c r="R866" s="211">
        <f t="shared" ref="R866:R875" si="962">IF($P866=1,E866,0)</f>
        <v>72</v>
      </c>
      <c r="S866" s="211">
        <f t="shared" si="953"/>
        <v>163.0401299767689</v>
      </c>
      <c r="T866" s="211">
        <f t="shared" si="953"/>
        <v>183.40468500842678</v>
      </c>
      <c r="U866" s="211">
        <f t="shared" si="953"/>
        <v>1</v>
      </c>
      <c r="V866" s="211">
        <f t="shared" si="953"/>
        <v>36.1</v>
      </c>
      <c r="W866" s="211">
        <f t="shared" si="953"/>
        <v>12</v>
      </c>
      <c r="X866" s="211">
        <f t="shared" si="953"/>
        <v>223.22240749259782</v>
      </c>
      <c r="Y866" s="211">
        <f t="shared" si="953"/>
        <v>8.7882837595510956</v>
      </c>
      <c r="Z866" s="211">
        <f t="shared" si="953"/>
        <v>14.492455997935012</v>
      </c>
      <c r="AA866" s="211">
        <f t="shared" ref="AA866:AA875" si="963">IF($P866=1,N866,0)</f>
        <v>1</v>
      </c>
      <c r="AB866" s="212">
        <f t="shared" ref="AB866:AB875" si="964">IF($P866=1,O866,0)</f>
        <v>8.3546892437570808</v>
      </c>
    </row>
    <row r="867" spans="3:28" ht="15.75" x14ac:dyDescent="0.25">
      <c r="C867"/>
      <c r="D867" s="203">
        <v>80</v>
      </c>
      <c r="E867" s="204">
        <v>90</v>
      </c>
      <c r="F867" s="177">
        <f t="shared" si="954"/>
        <v>203.77069645702764</v>
      </c>
      <c r="G867" s="178">
        <f t="shared" si="955"/>
        <v>229.2296667827506</v>
      </c>
      <c r="H867" s="183">
        <f t="shared" si="956"/>
        <v>1</v>
      </c>
      <c r="I867" s="208"/>
      <c r="J867" s="204"/>
      <c r="K867" s="183">
        <f t="shared" si="957"/>
        <v>266.50018161988913</v>
      </c>
      <c r="L867" s="183">
        <f t="shared" si="958"/>
        <v>10.492133134641305</v>
      </c>
      <c r="M867" s="177">
        <f t="shared" si="952"/>
        <v>18.112950796180233</v>
      </c>
      <c r="N867" s="178">
        <f t="shared" si="959"/>
        <v>1</v>
      </c>
      <c r="O867" s="209">
        <f t="shared" si="960"/>
        <v>9.9839099316560631</v>
      </c>
      <c r="P867" s="210"/>
      <c r="Q867" s="211">
        <f t="shared" si="961"/>
        <v>0</v>
      </c>
      <c r="R867" s="211">
        <f t="shared" si="962"/>
        <v>0</v>
      </c>
      <c r="S867" s="211">
        <f t="shared" si="953"/>
        <v>0</v>
      </c>
      <c r="T867" s="211">
        <f t="shared" si="953"/>
        <v>0</v>
      </c>
      <c r="U867" s="211">
        <f t="shared" si="953"/>
        <v>0</v>
      </c>
      <c r="V867" s="211">
        <f t="shared" si="953"/>
        <v>0</v>
      </c>
      <c r="W867" s="211">
        <f t="shared" si="953"/>
        <v>0</v>
      </c>
      <c r="X867" s="211">
        <f t="shared" si="953"/>
        <v>0</v>
      </c>
      <c r="Y867" s="211">
        <f t="shared" si="953"/>
        <v>0</v>
      </c>
      <c r="Z867" s="211">
        <f t="shared" si="953"/>
        <v>0</v>
      </c>
      <c r="AA867" s="211">
        <f t="shared" si="963"/>
        <v>0</v>
      </c>
      <c r="AB867" s="212">
        <f t="shared" si="964"/>
        <v>0</v>
      </c>
    </row>
    <row r="868" spans="3:28" ht="15.75" x14ac:dyDescent="0.25">
      <c r="C868"/>
      <c r="D868" s="203">
        <v>39</v>
      </c>
      <c r="E868" s="204">
        <v>44</v>
      </c>
      <c r="F868" s="177">
        <f t="shared" si="954"/>
        <v>99.420170731563829</v>
      </c>
      <c r="G868" s="178">
        <f t="shared" si="955"/>
        <v>112.14033636547279</v>
      </c>
      <c r="H868" s="183">
        <f t="shared" si="956"/>
        <v>1</v>
      </c>
      <c r="I868" s="208">
        <v>20.100000000000001</v>
      </c>
      <c r="J868" s="204">
        <v>12</v>
      </c>
      <c r="K868" s="183">
        <f t="shared" si="957"/>
        <v>155.78025354851832</v>
      </c>
      <c r="L868" s="183">
        <f t="shared" si="958"/>
        <v>6.1330808483668635</v>
      </c>
      <c r="M868" s="177">
        <f t="shared" si="952"/>
        <v>8.8373485094723385</v>
      </c>
      <c r="N868" s="178">
        <f t="shared" si="959"/>
        <v>1</v>
      </c>
      <c r="O868" s="209">
        <f t="shared" si="960"/>
        <v>6.1245241941043158</v>
      </c>
      <c r="P868" s="210"/>
      <c r="Q868" s="211">
        <f t="shared" si="961"/>
        <v>0</v>
      </c>
      <c r="R868" s="211">
        <f t="shared" si="962"/>
        <v>0</v>
      </c>
      <c r="S868" s="211">
        <f t="shared" si="953"/>
        <v>0</v>
      </c>
      <c r="T868" s="211">
        <f t="shared" si="953"/>
        <v>0</v>
      </c>
      <c r="U868" s="211">
        <f t="shared" si="953"/>
        <v>0</v>
      </c>
      <c r="V868" s="211">
        <f t="shared" si="953"/>
        <v>0</v>
      </c>
      <c r="W868" s="211">
        <f t="shared" si="953"/>
        <v>0</v>
      </c>
      <c r="X868" s="211">
        <f t="shared" si="953"/>
        <v>0</v>
      </c>
      <c r="Y868" s="211">
        <f t="shared" si="953"/>
        <v>0</v>
      </c>
      <c r="Z868" s="211">
        <f t="shared" si="953"/>
        <v>0</v>
      </c>
      <c r="AA868" s="211">
        <f t="shared" si="963"/>
        <v>0</v>
      </c>
      <c r="AB868" s="212">
        <f t="shared" si="964"/>
        <v>0</v>
      </c>
    </row>
    <row r="869" spans="3:28" ht="15.75" x14ac:dyDescent="0.25">
      <c r="C869"/>
      <c r="D869" s="203"/>
      <c r="E869" s="204"/>
      <c r="F869" s="177" t="e">
        <f t="shared" si="954"/>
        <v>#DIV/0!</v>
      </c>
      <c r="G869" s="178" t="e">
        <f t="shared" si="955"/>
        <v>#DIV/0!</v>
      </c>
      <c r="H869" s="183" t="e">
        <f t="shared" si="956"/>
        <v>#DIV/0!</v>
      </c>
      <c r="I869" s="208"/>
      <c r="J869" s="204"/>
      <c r="K869" s="183" t="e">
        <f t="shared" si="957"/>
        <v>#DIV/0!</v>
      </c>
      <c r="L869" s="183" t="e">
        <f t="shared" si="958"/>
        <v>#DIV/0!</v>
      </c>
      <c r="M869" s="177" t="e">
        <f t="shared" si="952"/>
        <v>#DIV/0!</v>
      </c>
      <c r="N869" s="178" t="e">
        <f t="shared" si="959"/>
        <v>#DIV/0!</v>
      </c>
      <c r="O869" s="209" t="e">
        <f t="shared" si="960"/>
        <v>#DIV/0!</v>
      </c>
      <c r="P869" s="210"/>
      <c r="Q869" s="211">
        <f t="shared" si="961"/>
        <v>0</v>
      </c>
      <c r="R869" s="211">
        <f t="shared" si="962"/>
        <v>0</v>
      </c>
      <c r="S869" s="211">
        <f t="shared" si="953"/>
        <v>0</v>
      </c>
      <c r="T869" s="211">
        <f t="shared" si="953"/>
        <v>0</v>
      </c>
      <c r="U869" s="211">
        <f t="shared" si="953"/>
        <v>0</v>
      </c>
      <c r="V869" s="211">
        <f t="shared" si="953"/>
        <v>0</v>
      </c>
      <c r="W869" s="211">
        <f t="shared" si="953"/>
        <v>0</v>
      </c>
      <c r="X869" s="211">
        <f t="shared" si="953"/>
        <v>0</v>
      </c>
      <c r="Y869" s="211">
        <f t="shared" si="953"/>
        <v>0</v>
      </c>
      <c r="Z869" s="211">
        <f t="shared" si="953"/>
        <v>0</v>
      </c>
      <c r="AA869" s="211">
        <f t="shared" si="963"/>
        <v>0</v>
      </c>
      <c r="AB869" s="212">
        <f t="shared" si="964"/>
        <v>0</v>
      </c>
    </row>
    <row r="870" spans="3:28" ht="15.75" x14ac:dyDescent="0.25">
      <c r="C870"/>
      <c r="D870" s="203"/>
      <c r="E870" s="204"/>
      <c r="F870" s="177" t="e">
        <f t="shared" si="954"/>
        <v>#DIV/0!</v>
      </c>
      <c r="G870" s="178" t="e">
        <f t="shared" si="955"/>
        <v>#DIV/0!</v>
      </c>
      <c r="H870" s="183" t="e">
        <f t="shared" si="956"/>
        <v>#DIV/0!</v>
      </c>
      <c r="I870" s="208"/>
      <c r="J870" s="204"/>
      <c r="K870" s="183" t="e">
        <f t="shared" si="957"/>
        <v>#DIV/0!</v>
      </c>
      <c r="L870" s="183" t="e">
        <f t="shared" si="958"/>
        <v>#DIV/0!</v>
      </c>
      <c r="M870" s="177" t="e">
        <f t="shared" si="952"/>
        <v>#DIV/0!</v>
      </c>
      <c r="N870" s="178" t="e">
        <f t="shared" si="959"/>
        <v>#DIV/0!</v>
      </c>
      <c r="O870" s="209" t="e">
        <f t="shared" si="960"/>
        <v>#DIV/0!</v>
      </c>
      <c r="P870" s="210"/>
      <c r="Q870" s="211">
        <f t="shared" si="961"/>
        <v>0</v>
      </c>
      <c r="R870" s="211">
        <f t="shared" si="962"/>
        <v>0</v>
      </c>
      <c r="S870" s="211">
        <f t="shared" si="953"/>
        <v>0</v>
      </c>
      <c r="T870" s="211">
        <f t="shared" si="953"/>
        <v>0</v>
      </c>
      <c r="U870" s="211">
        <f t="shared" si="953"/>
        <v>0</v>
      </c>
      <c r="V870" s="211">
        <f t="shared" si="953"/>
        <v>0</v>
      </c>
      <c r="W870" s="211">
        <f t="shared" si="953"/>
        <v>0</v>
      </c>
      <c r="X870" s="211">
        <f t="shared" si="953"/>
        <v>0</v>
      </c>
      <c r="Y870" s="211">
        <f t="shared" si="953"/>
        <v>0</v>
      </c>
      <c r="Z870" s="211">
        <f t="shared" si="953"/>
        <v>0</v>
      </c>
      <c r="AA870" s="211">
        <f t="shared" si="963"/>
        <v>0</v>
      </c>
      <c r="AB870" s="212">
        <f t="shared" si="964"/>
        <v>0</v>
      </c>
    </row>
    <row r="871" spans="3:28" ht="15.75" x14ac:dyDescent="0.25">
      <c r="C871"/>
      <c r="D871" s="203"/>
      <c r="E871" s="204"/>
      <c r="F871" s="177" t="e">
        <f t="shared" si="954"/>
        <v>#DIV/0!</v>
      </c>
      <c r="G871" s="178" t="e">
        <f t="shared" si="955"/>
        <v>#DIV/0!</v>
      </c>
      <c r="H871" s="183" t="e">
        <f t="shared" si="956"/>
        <v>#DIV/0!</v>
      </c>
      <c r="I871" s="208"/>
      <c r="J871" s="204"/>
      <c r="K871" s="183" t="e">
        <f t="shared" si="957"/>
        <v>#DIV/0!</v>
      </c>
      <c r="L871" s="183" t="e">
        <f t="shared" si="958"/>
        <v>#DIV/0!</v>
      </c>
      <c r="M871" s="177" t="e">
        <f t="shared" si="952"/>
        <v>#DIV/0!</v>
      </c>
      <c r="N871" s="178" t="e">
        <f t="shared" si="959"/>
        <v>#DIV/0!</v>
      </c>
      <c r="O871" s="209" t="e">
        <f t="shared" si="960"/>
        <v>#DIV/0!</v>
      </c>
      <c r="P871" s="210"/>
      <c r="Q871" s="211">
        <f t="shared" si="961"/>
        <v>0</v>
      </c>
      <c r="R871" s="211">
        <f t="shared" si="962"/>
        <v>0</v>
      </c>
      <c r="S871" s="211">
        <f t="shared" si="953"/>
        <v>0</v>
      </c>
      <c r="T871" s="211">
        <f t="shared" si="953"/>
        <v>0</v>
      </c>
      <c r="U871" s="211">
        <f t="shared" si="953"/>
        <v>0</v>
      </c>
      <c r="V871" s="211">
        <f t="shared" si="953"/>
        <v>0</v>
      </c>
      <c r="W871" s="211">
        <f t="shared" si="953"/>
        <v>0</v>
      </c>
      <c r="X871" s="211">
        <f t="shared" si="953"/>
        <v>0</v>
      </c>
      <c r="Y871" s="211">
        <f t="shared" si="953"/>
        <v>0</v>
      </c>
      <c r="Z871" s="211">
        <f t="shared" si="953"/>
        <v>0</v>
      </c>
      <c r="AA871" s="211">
        <f t="shared" si="963"/>
        <v>0</v>
      </c>
      <c r="AB871" s="212">
        <f t="shared" si="964"/>
        <v>0</v>
      </c>
    </row>
    <row r="872" spans="3:28" ht="15.75" x14ac:dyDescent="0.25">
      <c r="C872"/>
      <c r="D872" s="203"/>
      <c r="E872" s="204"/>
      <c r="F872" s="177" t="e">
        <f t="shared" si="954"/>
        <v>#DIV/0!</v>
      </c>
      <c r="G872" s="178" t="e">
        <f t="shared" si="955"/>
        <v>#DIV/0!</v>
      </c>
      <c r="H872" s="183" t="e">
        <f t="shared" si="956"/>
        <v>#DIV/0!</v>
      </c>
      <c r="I872" s="208"/>
      <c r="J872" s="204"/>
      <c r="K872" s="183" t="e">
        <f t="shared" si="957"/>
        <v>#DIV/0!</v>
      </c>
      <c r="L872" s="183" t="e">
        <f t="shared" si="958"/>
        <v>#DIV/0!</v>
      </c>
      <c r="M872" s="177" t="e">
        <f t="shared" si="952"/>
        <v>#DIV/0!</v>
      </c>
      <c r="N872" s="178" t="e">
        <f t="shared" si="959"/>
        <v>#DIV/0!</v>
      </c>
      <c r="O872" s="209" t="e">
        <f t="shared" si="960"/>
        <v>#DIV/0!</v>
      </c>
      <c r="P872" s="210"/>
      <c r="Q872" s="211">
        <f t="shared" si="961"/>
        <v>0</v>
      </c>
      <c r="R872" s="211">
        <f t="shared" si="962"/>
        <v>0</v>
      </c>
      <c r="S872" s="211">
        <f t="shared" si="953"/>
        <v>0</v>
      </c>
      <c r="T872" s="211">
        <f t="shared" si="953"/>
        <v>0</v>
      </c>
      <c r="U872" s="211">
        <f t="shared" si="953"/>
        <v>0</v>
      </c>
      <c r="V872" s="211">
        <f t="shared" si="953"/>
        <v>0</v>
      </c>
      <c r="W872" s="211">
        <f t="shared" si="953"/>
        <v>0</v>
      </c>
      <c r="X872" s="211">
        <f t="shared" si="953"/>
        <v>0</v>
      </c>
      <c r="Y872" s="211">
        <f t="shared" si="953"/>
        <v>0</v>
      </c>
      <c r="Z872" s="211">
        <f t="shared" si="953"/>
        <v>0</v>
      </c>
      <c r="AA872" s="211">
        <f t="shared" si="963"/>
        <v>0</v>
      </c>
      <c r="AB872" s="212">
        <f t="shared" si="964"/>
        <v>0</v>
      </c>
    </row>
    <row r="873" spans="3:28" ht="15.75" x14ac:dyDescent="0.25">
      <c r="C873"/>
      <c r="D873" s="203"/>
      <c r="E873" s="204"/>
      <c r="F873" s="177" t="e">
        <f t="shared" si="954"/>
        <v>#DIV/0!</v>
      </c>
      <c r="G873" s="178" t="e">
        <f t="shared" si="955"/>
        <v>#DIV/0!</v>
      </c>
      <c r="H873" s="183" t="e">
        <f t="shared" si="956"/>
        <v>#DIV/0!</v>
      </c>
      <c r="I873" s="208"/>
      <c r="J873" s="204"/>
      <c r="K873" s="183" t="e">
        <f t="shared" si="957"/>
        <v>#DIV/0!</v>
      </c>
      <c r="L873" s="183" t="e">
        <f t="shared" si="958"/>
        <v>#DIV/0!</v>
      </c>
      <c r="M873" s="177" t="e">
        <f t="shared" si="952"/>
        <v>#DIV/0!</v>
      </c>
      <c r="N873" s="178" t="e">
        <f t="shared" si="959"/>
        <v>#DIV/0!</v>
      </c>
      <c r="O873" s="209" t="e">
        <f t="shared" si="960"/>
        <v>#DIV/0!</v>
      </c>
      <c r="P873" s="210"/>
      <c r="Q873" s="211">
        <f t="shared" si="961"/>
        <v>0</v>
      </c>
      <c r="R873" s="211">
        <f t="shared" si="962"/>
        <v>0</v>
      </c>
      <c r="S873" s="211">
        <f t="shared" si="953"/>
        <v>0</v>
      </c>
      <c r="T873" s="211">
        <f t="shared" si="953"/>
        <v>0</v>
      </c>
      <c r="U873" s="211">
        <f t="shared" si="953"/>
        <v>0</v>
      </c>
      <c r="V873" s="211">
        <f t="shared" si="953"/>
        <v>0</v>
      </c>
      <c r="W873" s="211">
        <f t="shared" si="953"/>
        <v>0</v>
      </c>
      <c r="X873" s="211">
        <f t="shared" si="953"/>
        <v>0</v>
      </c>
      <c r="Y873" s="211">
        <f t="shared" si="953"/>
        <v>0</v>
      </c>
      <c r="Z873" s="211">
        <f t="shared" si="953"/>
        <v>0</v>
      </c>
      <c r="AA873" s="211">
        <f t="shared" si="963"/>
        <v>0</v>
      </c>
      <c r="AB873" s="212">
        <f t="shared" si="964"/>
        <v>0</v>
      </c>
    </row>
    <row r="874" spans="3:28" ht="15.75" x14ac:dyDescent="0.25">
      <c r="C874"/>
      <c r="D874" s="203"/>
      <c r="E874" s="204"/>
      <c r="F874" s="177" t="e">
        <f t="shared" si="954"/>
        <v>#DIV/0!</v>
      </c>
      <c r="G874" s="178" t="e">
        <f t="shared" si="955"/>
        <v>#DIV/0!</v>
      </c>
      <c r="H874" s="183" t="e">
        <f t="shared" si="956"/>
        <v>#DIV/0!</v>
      </c>
      <c r="I874" s="208"/>
      <c r="J874" s="204"/>
      <c r="K874" s="183" t="e">
        <f t="shared" si="957"/>
        <v>#DIV/0!</v>
      </c>
      <c r="L874" s="183" t="e">
        <f t="shared" si="958"/>
        <v>#DIV/0!</v>
      </c>
      <c r="M874" s="177" t="e">
        <f t="shared" si="952"/>
        <v>#DIV/0!</v>
      </c>
      <c r="N874" s="178" t="e">
        <f t="shared" si="959"/>
        <v>#DIV/0!</v>
      </c>
      <c r="O874" s="209" t="e">
        <f t="shared" si="960"/>
        <v>#DIV/0!</v>
      </c>
      <c r="P874" s="210"/>
      <c r="Q874" s="211">
        <f t="shared" si="961"/>
        <v>0</v>
      </c>
      <c r="R874" s="211">
        <f t="shared" si="962"/>
        <v>0</v>
      </c>
      <c r="S874" s="211">
        <f t="shared" si="953"/>
        <v>0</v>
      </c>
      <c r="T874" s="211">
        <f t="shared" si="953"/>
        <v>0</v>
      </c>
      <c r="U874" s="211">
        <f t="shared" si="953"/>
        <v>0</v>
      </c>
      <c r="V874" s="211">
        <f t="shared" si="953"/>
        <v>0</v>
      </c>
      <c r="W874" s="211">
        <f t="shared" si="953"/>
        <v>0</v>
      </c>
      <c r="X874" s="211">
        <f t="shared" si="953"/>
        <v>0</v>
      </c>
      <c r="Y874" s="211">
        <f t="shared" si="953"/>
        <v>0</v>
      </c>
      <c r="Z874" s="211">
        <f t="shared" si="953"/>
        <v>0</v>
      </c>
      <c r="AA874" s="211">
        <f t="shared" si="963"/>
        <v>0</v>
      </c>
      <c r="AB874" s="212">
        <f t="shared" si="964"/>
        <v>0</v>
      </c>
    </row>
    <row r="875" spans="3:28" ht="15.75" x14ac:dyDescent="0.25">
      <c r="C875"/>
      <c r="D875" s="203"/>
      <c r="E875" s="204"/>
      <c r="F875" s="177" t="e">
        <f t="shared" si="954"/>
        <v>#DIV/0!</v>
      </c>
      <c r="G875" s="178" t="e">
        <f t="shared" si="955"/>
        <v>#DIV/0!</v>
      </c>
      <c r="H875" s="183" t="e">
        <f t="shared" si="956"/>
        <v>#DIV/0!</v>
      </c>
      <c r="I875" s="208"/>
      <c r="J875" s="204"/>
      <c r="K875" s="183" t="e">
        <f t="shared" si="957"/>
        <v>#DIV/0!</v>
      </c>
      <c r="L875" s="183" t="e">
        <f t="shared" si="958"/>
        <v>#DIV/0!</v>
      </c>
      <c r="M875" s="177" t="e">
        <f t="shared" si="952"/>
        <v>#DIV/0!</v>
      </c>
      <c r="N875" s="178" t="e">
        <f t="shared" si="959"/>
        <v>#DIV/0!</v>
      </c>
      <c r="O875" s="209" t="e">
        <f t="shared" si="960"/>
        <v>#DIV/0!</v>
      </c>
      <c r="P875" s="210"/>
      <c r="Q875" s="211">
        <f t="shared" si="961"/>
        <v>0</v>
      </c>
      <c r="R875" s="211">
        <f t="shared" si="962"/>
        <v>0</v>
      </c>
      <c r="S875" s="211">
        <f t="shared" si="953"/>
        <v>0</v>
      </c>
      <c r="T875" s="211">
        <f t="shared" si="953"/>
        <v>0</v>
      </c>
      <c r="U875" s="211">
        <f t="shared" si="953"/>
        <v>0</v>
      </c>
      <c r="V875" s="211">
        <f t="shared" si="953"/>
        <v>0</v>
      </c>
      <c r="W875" s="211">
        <f t="shared" si="953"/>
        <v>0</v>
      </c>
      <c r="X875" s="211">
        <f t="shared" si="953"/>
        <v>0</v>
      </c>
      <c r="Y875" s="211">
        <f t="shared" si="953"/>
        <v>0</v>
      </c>
      <c r="Z875" s="211">
        <f t="shared" si="953"/>
        <v>0</v>
      </c>
      <c r="AA875" s="211">
        <f t="shared" si="963"/>
        <v>0</v>
      </c>
      <c r="AB875" s="212">
        <f t="shared" si="964"/>
        <v>0</v>
      </c>
    </row>
    <row r="876" spans="3:28" x14ac:dyDescent="0.25">
      <c r="Q876" s="213">
        <f>MAX(Q865:Q875)</f>
        <v>64</v>
      </c>
      <c r="R876" s="213">
        <f t="shared" ref="R876:AB876" si="965">MAX(R865:R875)</f>
        <v>72</v>
      </c>
      <c r="S876" s="213">
        <f t="shared" si="965"/>
        <v>163.0401299767689</v>
      </c>
      <c r="T876" s="213">
        <f t="shared" si="965"/>
        <v>183.40468500842678</v>
      </c>
      <c r="U876" s="213">
        <f t="shared" si="965"/>
        <v>1</v>
      </c>
      <c r="V876" s="213">
        <f t="shared" si="965"/>
        <v>36.1</v>
      </c>
      <c r="W876" s="213">
        <f t="shared" si="965"/>
        <v>12</v>
      </c>
      <c r="X876" s="213">
        <f t="shared" si="965"/>
        <v>223.22240749259782</v>
      </c>
      <c r="Y876" s="213">
        <f t="shared" si="965"/>
        <v>8.7882837595510956</v>
      </c>
      <c r="Z876" s="213">
        <f t="shared" si="965"/>
        <v>14.492455997935012</v>
      </c>
      <c r="AA876" s="213">
        <f t="shared" si="965"/>
        <v>1</v>
      </c>
      <c r="AB876" s="213">
        <f t="shared" si="965"/>
        <v>8.3546892437570808</v>
      </c>
    </row>
    <row r="877" spans="3:28" x14ac:dyDescent="0.25">
      <c r="I877" s="243">
        <v>13</v>
      </c>
    </row>
    <row r="878" spans="3:28" x14ac:dyDescent="0.25">
      <c r="I878" s="243"/>
      <c r="J878" s="207" t="s">
        <v>671</v>
      </c>
    </row>
    <row r="879" spans="3:28" ht="15" customHeight="1" x14ac:dyDescent="0.25">
      <c r="E879" s="195"/>
    </row>
    <row r="882" spans="4:10" x14ac:dyDescent="0.25">
      <c r="D882" s="1" t="str">
        <f>CONCATENATE("Przełożenie i=",INT(i*1000)/1000," na kołach pasowych :")</f>
        <v>Przełożenie i=0,888 na kołach pasowych :</v>
      </c>
      <c r="E882" s="1" t="s">
        <v>679</v>
      </c>
      <c r="F882" s="1" t="str">
        <f>CONCATENATE(R876," / ",Q876)</f>
        <v>72 / 64</v>
      </c>
    </row>
    <row r="883" spans="4:10" x14ac:dyDescent="0.25">
      <c r="D883" s="1" t="s">
        <v>680</v>
      </c>
      <c r="E883" s="1" t="s">
        <v>681</v>
      </c>
      <c r="F883" s="215">
        <f>S876</f>
        <v>163.0401299767689</v>
      </c>
      <c r="G883" s="1" t="s">
        <v>111</v>
      </c>
    </row>
    <row r="884" spans="4:10" x14ac:dyDescent="0.25">
      <c r="D884" s="1" t="s">
        <v>682</v>
      </c>
      <c r="E884" s="1" t="s">
        <v>683</v>
      </c>
      <c r="F884" s="215">
        <f>T876</f>
        <v>183.40468500842678</v>
      </c>
      <c r="G884" s="1" t="s">
        <v>111</v>
      </c>
    </row>
    <row r="885" spans="4:10" x14ac:dyDescent="0.25">
      <c r="D885" s="1" t="s">
        <v>684</v>
      </c>
      <c r="E885" s="1" t="s">
        <v>685</v>
      </c>
      <c r="F885" s="1">
        <f>W876</f>
        <v>12</v>
      </c>
      <c r="G885" s="1" t="s">
        <v>111</v>
      </c>
    </row>
    <row r="886" spans="4:10" x14ac:dyDescent="0.25">
      <c r="D886" s="1" t="s">
        <v>686</v>
      </c>
      <c r="E886" s="1" t="s">
        <v>687</v>
      </c>
      <c r="F886" s="215">
        <f>V876</f>
        <v>36.1</v>
      </c>
      <c r="G886" s="1" t="s">
        <v>653</v>
      </c>
    </row>
    <row r="887" spans="4:10" x14ac:dyDescent="0.25">
      <c r="D887" s="1" t="s">
        <v>688</v>
      </c>
      <c r="E887" s="1" t="s">
        <v>689</v>
      </c>
      <c r="F887" s="215">
        <f>X876</f>
        <v>223.22240749259782</v>
      </c>
      <c r="G887" s="1" t="s">
        <v>111</v>
      </c>
    </row>
    <row r="888" spans="4:10" x14ac:dyDescent="0.25">
      <c r="D888" s="1" t="s">
        <v>701</v>
      </c>
      <c r="E888" s="1" t="s">
        <v>690</v>
      </c>
      <c r="F888" s="215">
        <f>Z876</f>
        <v>14.492455997935012</v>
      </c>
      <c r="G888" s="1" t="s">
        <v>24</v>
      </c>
    </row>
    <row r="889" spans="4:10" x14ac:dyDescent="0.25">
      <c r="D889" s="1" t="s">
        <v>691</v>
      </c>
      <c r="E889" s="1" t="s">
        <v>692</v>
      </c>
      <c r="F889" s="215">
        <f>AB876</f>
        <v>8.3546892437570808</v>
      </c>
      <c r="G889" s="1" t="s">
        <v>111</v>
      </c>
    </row>
    <row r="891" spans="4:10" ht="15.75" x14ac:dyDescent="0.25">
      <c r="D891" s="1" t="s">
        <v>693</v>
      </c>
      <c r="E891" s="1" t="s">
        <v>695</v>
      </c>
      <c r="F891" s="205" t="s">
        <v>716</v>
      </c>
      <c r="G891" s="205"/>
      <c r="I891" s="243">
        <v>15</v>
      </c>
    </row>
    <row r="892" spans="4:10" x14ac:dyDescent="0.25">
      <c r="D892" s="1" t="s">
        <v>696</v>
      </c>
      <c r="E892" s="1" t="s">
        <v>694</v>
      </c>
      <c r="F892" s="1">
        <v>9.91</v>
      </c>
      <c r="G892" s="1" t="s">
        <v>697</v>
      </c>
      <c r="I892" s="243"/>
      <c r="J892" s="207" t="s">
        <v>702</v>
      </c>
    </row>
    <row r="893" spans="4:10" x14ac:dyDescent="0.25">
      <c r="D893" s="1" t="s">
        <v>698</v>
      </c>
      <c r="E893" s="1" t="s">
        <v>694</v>
      </c>
      <c r="F893" s="1">
        <f>F892*25.4</f>
        <v>251.714</v>
      </c>
      <c r="G893" s="1" t="s">
        <v>111</v>
      </c>
    </row>
    <row r="894" spans="4:10" x14ac:dyDescent="0.25">
      <c r="D894" s="1" t="s">
        <v>699</v>
      </c>
      <c r="E894" s="1" t="s">
        <v>700</v>
      </c>
      <c r="F894" s="1">
        <f>ROUNDDOWN((0.5-(F884-F883)/(6*F893))*Q876,0)</f>
        <v>31</v>
      </c>
    </row>
    <row r="896" spans="4:10" x14ac:dyDescent="0.25">
      <c r="D896" s="1" t="s">
        <v>703</v>
      </c>
      <c r="E896" s="1" t="s">
        <v>704</v>
      </c>
      <c r="F896" s="1" t="str">
        <f>CONCATENATE("P",Q876,"-",E821,"MGT-",W876)</f>
        <v>P64-8MGT-12</v>
      </c>
    </row>
    <row r="897" spans="4:10" x14ac:dyDescent="0.25">
      <c r="D897" s="1" t="s">
        <v>705</v>
      </c>
      <c r="E897" s="1" t="s">
        <v>704</v>
      </c>
      <c r="F897" s="1" t="str">
        <f>CONCATENATE("P",R876,"-",E821,"MGT-",W876)</f>
        <v>P72-8MGT-12</v>
      </c>
    </row>
    <row r="899" spans="4:10" x14ac:dyDescent="0.25">
      <c r="D899" s="1" t="s">
        <v>708</v>
      </c>
      <c r="E899" s="1" t="s">
        <v>706</v>
      </c>
      <c r="F899" s="1">
        <v>2.6880000000000002</v>
      </c>
      <c r="G899" s="1" t="s">
        <v>697</v>
      </c>
      <c r="I899" s="243">
        <v>16</v>
      </c>
    </row>
    <row r="900" spans="4:10" x14ac:dyDescent="0.25">
      <c r="D900" s="1" t="s">
        <v>709</v>
      </c>
      <c r="E900" s="1" t="s">
        <v>706</v>
      </c>
      <c r="F900" s="1">
        <f>F899*25.4</f>
        <v>68.275199999999998</v>
      </c>
      <c r="G900" s="1" t="s">
        <v>111</v>
      </c>
      <c r="I900" s="243"/>
      <c r="J900" s="207" t="s">
        <v>707</v>
      </c>
    </row>
    <row r="902" spans="4:10" x14ac:dyDescent="0.25">
      <c r="I902" s="243"/>
    </row>
    <row r="903" spans="4:10" x14ac:dyDescent="0.25">
      <c r="I903" s="243"/>
      <c r="J903" s="207"/>
    </row>
  </sheetData>
  <mergeCells count="182">
    <mergeCell ref="E487:U487"/>
    <mergeCell ref="Y528:Z529"/>
    <mergeCell ref="AD529:AY529"/>
    <mergeCell ref="G764:G765"/>
    <mergeCell ref="G821:G822"/>
    <mergeCell ref="AG135:AG146"/>
    <mergeCell ref="F4:F5"/>
    <mergeCell ref="M97:M98"/>
    <mergeCell ref="K97:L98"/>
    <mergeCell ref="N97:O98"/>
    <mergeCell ref="K104:K105"/>
    <mergeCell ref="J101:J102"/>
    <mergeCell ref="M135:M147"/>
    <mergeCell ref="Y135:Y146"/>
    <mergeCell ref="Y530:Z530"/>
    <mergeCell ref="C341:C479"/>
    <mergeCell ref="F482:F483"/>
    <mergeCell ref="E486:U486"/>
    <mergeCell ref="Z135:Z146"/>
    <mergeCell ref="AA135:AA146"/>
    <mergeCell ref="AB135:AB146"/>
    <mergeCell ref="AC135:AC146"/>
    <mergeCell ref="B2:E2"/>
    <mergeCell ref="B18:B19"/>
    <mergeCell ref="B55:B56"/>
    <mergeCell ref="D137:F137"/>
    <mergeCell ref="G99:G107"/>
    <mergeCell ref="D134:F134"/>
    <mergeCell ref="D125:F125"/>
    <mergeCell ref="D119:F119"/>
    <mergeCell ref="D122:F122"/>
    <mergeCell ref="D128:F128"/>
    <mergeCell ref="D131:F131"/>
    <mergeCell ref="C121:D121"/>
    <mergeCell ref="C127:D127"/>
    <mergeCell ref="B99:B100"/>
    <mergeCell ref="G1:G2"/>
    <mergeCell ref="G3:H3"/>
    <mergeCell ref="H55:H64"/>
    <mergeCell ref="B4:B5"/>
    <mergeCell ref="B7:B15"/>
    <mergeCell ref="M105:M106"/>
    <mergeCell ref="P99:P100"/>
    <mergeCell ref="BI338:BX339"/>
    <mergeCell ref="BY338:BY339"/>
    <mergeCell ref="AS134:AS146"/>
    <mergeCell ref="AT134:AT146"/>
    <mergeCell ref="AU134:AU146"/>
    <mergeCell ref="L55:L62"/>
    <mergeCell ref="D140:F140"/>
    <mergeCell ref="D143:F143"/>
    <mergeCell ref="J135:J147"/>
    <mergeCell ref="K135:K147"/>
    <mergeCell ref="AQ134:AQ146"/>
    <mergeCell ref="AL134:AL146"/>
    <mergeCell ref="U135:U147"/>
    <mergeCell ref="V135:V147"/>
    <mergeCell ref="W135:W147"/>
    <mergeCell ref="X135:X147"/>
    <mergeCell ref="S135:S147"/>
    <mergeCell ref="AD135:AD146"/>
    <mergeCell ref="AE134:AE146"/>
    <mergeCell ref="AF135:AF146"/>
    <mergeCell ref="BZ338:BZ339"/>
    <mergeCell ref="E339:V339"/>
    <mergeCell ref="W339:AN339"/>
    <mergeCell ref="AO339:BF339"/>
    <mergeCell ref="AR134:AR146"/>
    <mergeCell ref="E338:V338"/>
    <mergeCell ref="W338:AN338"/>
    <mergeCell ref="AO338:BF338"/>
    <mergeCell ref="BG338:BH338"/>
    <mergeCell ref="AH134:AH146"/>
    <mergeCell ref="AI134:AI146"/>
    <mergeCell ref="AJ134:AJ146"/>
    <mergeCell ref="AK134:AK146"/>
    <mergeCell ref="AM134:AM146"/>
    <mergeCell ref="AN134:AN146"/>
    <mergeCell ref="AO134:AO146"/>
    <mergeCell ref="AP134:AP146"/>
    <mergeCell ref="N135:N147"/>
    <mergeCell ref="O135:O147"/>
    <mergeCell ref="P135:P147"/>
    <mergeCell ref="Q135:Q147"/>
    <mergeCell ref="R135:R147"/>
    <mergeCell ref="T135:T147"/>
    <mergeCell ref="L135:L147"/>
    <mergeCell ref="D519:D520"/>
    <mergeCell ref="D521:D522"/>
    <mergeCell ref="E524:U524"/>
    <mergeCell ref="E527:U527"/>
    <mergeCell ref="E528:U528"/>
    <mergeCell ref="C489:C522"/>
    <mergeCell ref="D489:D490"/>
    <mergeCell ref="D491:D492"/>
    <mergeCell ref="D493:D494"/>
    <mergeCell ref="D495:D496"/>
    <mergeCell ref="D497:D498"/>
    <mergeCell ref="D499:D500"/>
    <mergeCell ref="D501:D502"/>
    <mergeCell ref="D503:D504"/>
    <mergeCell ref="D505:D506"/>
    <mergeCell ref="D507:D508"/>
    <mergeCell ref="D509:D510"/>
    <mergeCell ref="D511:D512"/>
    <mergeCell ref="D513:D514"/>
    <mergeCell ref="D515:D516"/>
    <mergeCell ref="D517:D518"/>
    <mergeCell ref="D546:D547"/>
    <mergeCell ref="D554:D555"/>
    <mergeCell ref="Y554:Z554"/>
    <mergeCell ref="D556:D557"/>
    <mergeCell ref="D558:D559"/>
    <mergeCell ref="D560:D561"/>
    <mergeCell ref="Y560:Z560"/>
    <mergeCell ref="Y546:Z546"/>
    <mergeCell ref="D548:D549"/>
    <mergeCell ref="D550:D551"/>
    <mergeCell ref="Y550:Z550"/>
    <mergeCell ref="D552:D553"/>
    <mergeCell ref="D534:D535"/>
    <mergeCell ref="Y534:Z534"/>
    <mergeCell ref="D536:D537"/>
    <mergeCell ref="D538:D539"/>
    <mergeCell ref="Y538:Z538"/>
    <mergeCell ref="D540:D541"/>
    <mergeCell ref="D542:D543"/>
    <mergeCell ref="Y542:Z542"/>
    <mergeCell ref="D544:D545"/>
    <mergeCell ref="C604:D604"/>
    <mergeCell ref="C608:D608"/>
    <mergeCell ref="C612:D612"/>
    <mergeCell ref="C627:D627"/>
    <mergeCell ref="C646:D646"/>
    <mergeCell ref="E573:U573"/>
    <mergeCell ref="D562:D563"/>
    <mergeCell ref="D564:D565"/>
    <mergeCell ref="D566:D567"/>
    <mergeCell ref="D568:D569"/>
    <mergeCell ref="D570:D571"/>
    <mergeCell ref="H618:H619"/>
    <mergeCell ref="I618:I619"/>
    <mergeCell ref="J618:J619"/>
    <mergeCell ref="K618:K619"/>
    <mergeCell ref="L618:L619"/>
    <mergeCell ref="D618:D619"/>
    <mergeCell ref="E618:E619"/>
    <mergeCell ref="F618:F619"/>
    <mergeCell ref="G618:G619"/>
    <mergeCell ref="D599:D600"/>
    <mergeCell ref="C530:C571"/>
    <mergeCell ref="D530:D531"/>
    <mergeCell ref="D532:D533"/>
    <mergeCell ref="B682:D682"/>
    <mergeCell ref="E682:G682"/>
    <mergeCell ref="B683:D683"/>
    <mergeCell ref="E683:G683"/>
    <mergeCell ref="E653:N653"/>
    <mergeCell ref="G634:G635"/>
    <mergeCell ref="G639:G640"/>
    <mergeCell ref="G642:G643"/>
    <mergeCell ref="E652:N652"/>
    <mergeCell ref="D675:D676"/>
    <mergeCell ref="B677:G681"/>
    <mergeCell ref="C694:C695"/>
    <mergeCell ref="C696:C697"/>
    <mergeCell ref="K689:K700"/>
    <mergeCell ref="L689:L700"/>
    <mergeCell ref="M689:M700"/>
    <mergeCell ref="N689:N700"/>
    <mergeCell ref="G690:G691"/>
    <mergeCell ref="O689:O700"/>
    <mergeCell ref="G698:G699"/>
    <mergeCell ref="I891:I892"/>
    <mergeCell ref="I899:I900"/>
    <mergeCell ref="I902:I903"/>
    <mergeCell ref="B852:B853"/>
    <mergeCell ref="A854:B854"/>
    <mergeCell ref="I877:I878"/>
    <mergeCell ref="D861:D862"/>
    <mergeCell ref="P861:P862"/>
    <mergeCell ref="Q861:U86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68"/>
  <sheetViews>
    <sheetView workbookViewId="0">
      <selection activeCell="C16" sqref="C16"/>
    </sheetView>
  </sheetViews>
  <sheetFormatPr defaultRowHeight="15" x14ac:dyDescent="0.25"/>
  <cols>
    <col min="1" max="1" width="9.140625" style="173"/>
    <col min="2" max="2" width="3" style="166" bestFit="1" customWidth="1"/>
    <col min="3" max="3" width="5.5703125" style="173" bestFit="1" customWidth="1"/>
    <col min="4" max="4" width="4" style="173" bestFit="1" customWidth="1"/>
    <col min="5" max="5" width="3" style="173" bestFit="1" customWidth="1"/>
    <col min="6" max="10" width="4" style="173" bestFit="1" customWidth="1"/>
    <col min="11" max="12" width="5" style="173" bestFit="1" customWidth="1"/>
    <col min="13" max="14" width="4" style="173" bestFit="1" customWidth="1"/>
    <col min="15" max="15" width="5.5703125" style="173" bestFit="1" customWidth="1"/>
    <col min="16" max="16" width="3.5703125" style="173" bestFit="1" customWidth="1"/>
    <col min="17" max="17" width="3" style="173" bestFit="1" customWidth="1"/>
    <col min="18" max="20" width="4" style="173" bestFit="1" customWidth="1"/>
    <col min="21" max="21" width="2" style="173" bestFit="1" customWidth="1"/>
    <col min="22" max="22" width="4" style="173" bestFit="1" customWidth="1"/>
    <col min="23" max="24" width="5" style="173" bestFit="1" customWidth="1"/>
    <col min="25" max="26" width="4" style="173" bestFit="1" customWidth="1"/>
    <col min="27" max="16384" width="9.140625" style="173"/>
  </cols>
  <sheetData>
    <row r="2" spans="2:26" x14ac:dyDescent="0.25">
      <c r="B2" s="166">
        <f>OBLICZENIA!F2</f>
        <v>17</v>
      </c>
      <c r="C2" s="173">
        <f>MAX(O5:O68)</f>
        <v>700</v>
      </c>
      <c r="D2" s="173">
        <f t="shared" ref="D2:N2" si="0">MAX(P5:P68)</f>
        <v>100</v>
      </c>
      <c r="E2" s="173">
        <f t="shared" si="0"/>
        <v>40</v>
      </c>
      <c r="F2" s="173">
        <f t="shared" si="0"/>
        <v>250</v>
      </c>
      <c r="G2" s="173">
        <f t="shared" si="0"/>
        <v>20</v>
      </c>
      <c r="H2" s="173">
        <f t="shared" si="0"/>
        <v>1.2</v>
      </c>
      <c r="I2" s="173">
        <f t="shared" si="0"/>
        <v>3</v>
      </c>
      <c r="J2" s="173">
        <f t="shared" si="0"/>
        <v>300</v>
      </c>
      <c r="K2" s="173">
        <f t="shared" si="0"/>
        <v>6600</v>
      </c>
      <c r="L2" s="173">
        <f t="shared" si="0"/>
        <v>4600</v>
      </c>
      <c r="M2" s="173">
        <f t="shared" si="0"/>
        <v>600</v>
      </c>
      <c r="N2" s="173">
        <f t="shared" si="0"/>
        <v>450</v>
      </c>
    </row>
    <row r="4" spans="2:26" s="166" customFormat="1" x14ac:dyDescent="0.25">
      <c r="B4" s="166" t="s">
        <v>535</v>
      </c>
      <c r="C4" s="166" t="s">
        <v>536</v>
      </c>
      <c r="D4" s="166" t="s">
        <v>537</v>
      </c>
      <c r="E4" s="166" t="s">
        <v>538</v>
      </c>
      <c r="F4" s="166" t="s">
        <v>539</v>
      </c>
      <c r="G4" s="166" t="s">
        <v>540</v>
      </c>
      <c r="H4" s="166" t="s">
        <v>56</v>
      </c>
      <c r="I4" s="166" t="s">
        <v>57</v>
      </c>
      <c r="J4" s="166" t="s">
        <v>58</v>
      </c>
      <c r="K4" s="166" t="s">
        <v>541</v>
      </c>
      <c r="L4" s="166" t="s">
        <v>542</v>
      </c>
      <c r="M4" s="166" t="s">
        <v>543</v>
      </c>
      <c r="N4" s="166" t="s">
        <v>544</v>
      </c>
      <c r="O4" s="166" t="s">
        <v>536</v>
      </c>
      <c r="P4" s="166" t="s">
        <v>537</v>
      </c>
      <c r="Q4" s="166" t="s">
        <v>538</v>
      </c>
      <c r="R4" s="166" t="s">
        <v>539</v>
      </c>
      <c r="S4" s="166" t="s">
        <v>540</v>
      </c>
      <c r="T4" s="166" t="s">
        <v>56</v>
      </c>
      <c r="U4" s="166" t="s">
        <v>57</v>
      </c>
      <c r="V4" s="166" t="s">
        <v>58</v>
      </c>
      <c r="W4" s="166" t="s">
        <v>541</v>
      </c>
      <c r="X4" s="166" t="s">
        <v>542</v>
      </c>
      <c r="Y4" s="166" t="s">
        <v>543</v>
      </c>
      <c r="Z4" s="166" t="s">
        <v>544</v>
      </c>
    </row>
    <row r="5" spans="2:26" x14ac:dyDescent="0.25">
      <c r="B5" s="166">
        <v>1</v>
      </c>
      <c r="C5" s="173">
        <v>600</v>
      </c>
      <c r="D5" s="173">
        <v>80</v>
      </c>
      <c r="E5" s="173">
        <v>30</v>
      </c>
      <c r="F5" s="173">
        <v>250</v>
      </c>
      <c r="G5" s="173">
        <v>15</v>
      </c>
      <c r="H5" s="173">
        <v>0.6</v>
      </c>
      <c r="I5" s="173">
        <v>2</v>
      </c>
      <c r="J5" s="173">
        <v>300</v>
      </c>
      <c r="K5" s="173">
        <v>5000</v>
      </c>
      <c r="L5" s="173">
        <v>3000</v>
      </c>
      <c r="M5" s="173">
        <v>500</v>
      </c>
      <c r="N5" s="160">
        <v>400</v>
      </c>
      <c r="O5" s="173">
        <f>IF($B5=$B$2,C5,0)</f>
        <v>0</v>
      </c>
      <c r="P5" s="173">
        <f t="shared" ref="P5:Z5" si="1">IF($B5=$B$2,D5,0)</f>
        <v>0</v>
      </c>
      <c r="Q5" s="173">
        <f t="shared" si="1"/>
        <v>0</v>
      </c>
      <c r="R5" s="173">
        <f t="shared" si="1"/>
        <v>0</v>
      </c>
      <c r="S5" s="173">
        <f t="shared" si="1"/>
        <v>0</v>
      </c>
      <c r="T5" s="173">
        <f t="shared" si="1"/>
        <v>0</v>
      </c>
      <c r="U5" s="173">
        <f t="shared" si="1"/>
        <v>0</v>
      </c>
      <c r="V5" s="173">
        <f t="shared" si="1"/>
        <v>0</v>
      </c>
      <c r="W5" s="173">
        <f t="shared" si="1"/>
        <v>0</v>
      </c>
      <c r="X5" s="173">
        <f t="shared" si="1"/>
        <v>0</v>
      </c>
      <c r="Y5" s="173">
        <f t="shared" si="1"/>
        <v>0</v>
      </c>
      <c r="Z5" s="160">
        <f t="shared" si="1"/>
        <v>0</v>
      </c>
    </row>
    <row r="6" spans="2:26" x14ac:dyDescent="0.25">
      <c r="B6" s="166">
        <v>2</v>
      </c>
      <c r="C6" s="173">
        <v>600</v>
      </c>
      <c r="D6" s="173">
        <v>80</v>
      </c>
      <c r="E6" s="173">
        <v>32</v>
      </c>
      <c r="F6" s="173">
        <v>300</v>
      </c>
      <c r="G6" s="173">
        <v>16</v>
      </c>
      <c r="H6" s="173">
        <v>0.7</v>
      </c>
      <c r="I6" s="173">
        <v>2.5</v>
      </c>
      <c r="J6" s="173">
        <v>350</v>
      </c>
      <c r="K6" s="173">
        <v>5100</v>
      </c>
      <c r="L6" s="173">
        <v>3100</v>
      </c>
      <c r="M6" s="173">
        <v>550</v>
      </c>
      <c r="N6" s="160">
        <v>400</v>
      </c>
      <c r="O6" s="173">
        <f t="shared" ref="O6:O68" si="2">IF($B6=$B$2,C6,0)</f>
        <v>0</v>
      </c>
      <c r="P6" s="173">
        <f t="shared" ref="P6:P68" si="3">IF($B6=$B$2,D6,0)</f>
        <v>0</v>
      </c>
      <c r="Q6" s="173">
        <f t="shared" ref="Q6:Q68" si="4">IF($B6=$B$2,E6,0)</f>
        <v>0</v>
      </c>
      <c r="R6" s="173">
        <f t="shared" ref="R6:R68" si="5">IF($B6=$B$2,F6,0)</f>
        <v>0</v>
      </c>
      <c r="S6" s="173">
        <f t="shared" ref="S6:S68" si="6">IF($B6=$B$2,G6,0)</f>
        <v>0</v>
      </c>
      <c r="T6" s="173">
        <f t="shared" ref="T6:T68" si="7">IF($B6=$B$2,H6,0)</f>
        <v>0</v>
      </c>
      <c r="U6" s="173">
        <f t="shared" ref="U6:U68" si="8">IF($B6=$B$2,I6,0)</f>
        <v>0</v>
      </c>
      <c r="V6" s="173">
        <f t="shared" ref="V6:V68" si="9">IF($B6=$B$2,J6,0)</f>
        <v>0</v>
      </c>
      <c r="W6" s="173">
        <f t="shared" ref="W6:W68" si="10">IF($B6=$B$2,K6,0)</f>
        <v>0</v>
      </c>
      <c r="X6" s="173">
        <f t="shared" ref="X6:X68" si="11">IF($B6=$B$2,L6,0)</f>
        <v>0</v>
      </c>
      <c r="Y6" s="173">
        <f t="shared" ref="Y6:Y68" si="12">IF($B6=$B$2,M6,0)</f>
        <v>0</v>
      </c>
      <c r="Z6" s="160">
        <f t="shared" ref="Z6:Z68" si="13">IF($B6=$B$2,N6,0)</f>
        <v>0</v>
      </c>
    </row>
    <row r="7" spans="2:26" x14ac:dyDescent="0.25">
      <c r="B7" s="166">
        <v>3</v>
      </c>
      <c r="C7" s="173">
        <v>600</v>
      </c>
      <c r="D7" s="173">
        <v>80</v>
      </c>
      <c r="E7" s="173">
        <v>34</v>
      </c>
      <c r="F7" s="173">
        <v>350</v>
      </c>
      <c r="G7" s="173">
        <v>17</v>
      </c>
      <c r="H7" s="173">
        <v>0.8</v>
      </c>
      <c r="I7" s="173">
        <v>3</v>
      </c>
      <c r="J7" s="173">
        <v>400</v>
      </c>
      <c r="K7" s="173">
        <v>5200</v>
      </c>
      <c r="L7" s="173">
        <v>3200</v>
      </c>
      <c r="M7" s="173">
        <v>600</v>
      </c>
      <c r="N7" s="160">
        <v>450</v>
      </c>
      <c r="O7" s="173">
        <f t="shared" si="2"/>
        <v>0</v>
      </c>
      <c r="P7" s="173">
        <f t="shared" si="3"/>
        <v>0</v>
      </c>
      <c r="Q7" s="173">
        <f t="shared" si="4"/>
        <v>0</v>
      </c>
      <c r="R7" s="173">
        <f t="shared" si="5"/>
        <v>0</v>
      </c>
      <c r="S7" s="173">
        <f t="shared" si="6"/>
        <v>0</v>
      </c>
      <c r="T7" s="173">
        <f t="shared" si="7"/>
        <v>0</v>
      </c>
      <c r="U7" s="173">
        <f t="shared" si="8"/>
        <v>0</v>
      </c>
      <c r="V7" s="173">
        <f t="shared" si="9"/>
        <v>0</v>
      </c>
      <c r="W7" s="173">
        <f t="shared" si="10"/>
        <v>0</v>
      </c>
      <c r="X7" s="173">
        <f t="shared" si="11"/>
        <v>0</v>
      </c>
      <c r="Y7" s="173">
        <f t="shared" si="12"/>
        <v>0</v>
      </c>
      <c r="Z7" s="160">
        <f t="shared" si="13"/>
        <v>0</v>
      </c>
    </row>
    <row r="8" spans="2:26" x14ac:dyDescent="0.25">
      <c r="B8" s="166">
        <v>4</v>
      </c>
      <c r="C8" s="173">
        <v>600</v>
      </c>
      <c r="D8" s="173">
        <v>80</v>
      </c>
      <c r="E8" s="173">
        <v>36</v>
      </c>
      <c r="F8" s="173">
        <v>400</v>
      </c>
      <c r="G8" s="173">
        <v>18</v>
      </c>
      <c r="H8" s="173">
        <v>0.9</v>
      </c>
      <c r="I8" s="173">
        <v>3.5</v>
      </c>
      <c r="J8" s="173">
        <v>450</v>
      </c>
      <c r="K8" s="173">
        <v>5300</v>
      </c>
      <c r="L8" s="173">
        <v>3300</v>
      </c>
      <c r="M8" s="173">
        <v>650</v>
      </c>
      <c r="N8" s="160">
        <v>450</v>
      </c>
      <c r="O8" s="173">
        <f t="shared" si="2"/>
        <v>0</v>
      </c>
      <c r="P8" s="173">
        <f t="shared" si="3"/>
        <v>0</v>
      </c>
      <c r="Q8" s="173">
        <f t="shared" si="4"/>
        <v>0</v>
      </c>
      <c r="R8" s="173">
        <f t="shared" si="5"/>
        <v>0</v>
      </c>
      <c r="S8" s="173">
        <f t="shared" si="6"/>
        <v>0</v>
      </c>
      <c r="T8" s="173">
        <f t="shared" si="7"/>
        <v>0</v>
      </c>
      <c r="U8" s="173">
        <f t="shared" si="8"/>
        <v>0</v>
      </c>
      <c r="V8" s="173">
        <f t="shared" si="9"/>
        <v>0</v>
      </c>
      <c r="W8" s="173">
        <f t="shared" si="10"/>
        <v>0</v>
      </c>
      <c r="X8" s="173">
        <f t="shared" si="11"/>
        <v>0</v>
      </c>
      <c r="Y8" s="173">
        <f t="shared" si="12"/>
        <v>0</v>
      </c>
      <c r="Z8" s="160">
        <f t="shared" si="13"/>
        <v>0</v>
      </c>
    </row>
    <row r="9" spans="2:26" x14ac:dyDescent="0.25">
      <c r="B9" s="166">
        <v>5</v>
      </c>
      <c r="C9" s="173">
        <v>600</v>
      </c>
      <c r="D9" s="173">
        <v>80</v>
      </c>
      <c r="E9" s="173">
        <v>38</v>
      </c>
      <c r="F9" s="173">
        <v>450</v>
      </c>
      <c r="G9" s="173">
        <v>19</v>
      </c>
      <c r="H9" s="173">
        <v>1</v>
      </c>
      <c r="I9" s="173">
        <v>4</v>
      </c>
      <c r="J9" s="173">
        <v>500</v>
      </c>
      <c r="K9" s="173">
        <v>5400</v>
      </c>
      <c r="L9" s="173">
        <v>3400</v>
      </c>
      <c r="M9" s="173">
        <v>700</v>
      </c>
      <c r="N9" s="160">
        <v>500</v>
      </c>
      <c r="O9" s="173">
        <f t="shared" si="2"/>
        <v>0</v>
      </c>
      <c r="P9" s="173">
        <f t="shared" si="3"/>
        <v>0</v>
      </c>
      <c r="Q9" s="173">
        <f t="shared" si="4"/>
        <v>0</v>
      </c>
      <c r="R9" s="173">
        <f t="shared" si="5"/>
        <v>0</v>
      </c>
      <c r="S9" s="173">
        <f t="shared" si="6"/>
        <v>0</v>
      </c>
      <c r="T9" s="173">
        <f t="shared" si="7"/>
        <v>0</v>
      </c>
      <c r="U9" s="173">
        <f t="shared" si="8"/>
        <v>0</v>
      </c>
      <c r="V9" s="173">
        <f t="shared" si="9"/>
        <v>0</v>
      </c>
      <c r="W9" s="173">
        <f t="shared" si="10"/>
        <v>0</v>
      </c>
      <c r="X9" s="173">
        <f t="shared" si="11"/>
        <v>0</v>
      </c>
      <c r="Y9" s="173">
        <f t="shared" si="12"/>
        <v>0</v>
      </c>
      <c r="Z9" s="160">
        <f t="shared" si="13"/>
        <v>0</v>
      </c>
    </row>
    <row r="10" spans="2:26" x14ac:dyDescent="0.25">
      <c r="B10" s="166">
        <v>6</v>
      </c>
      <c r="C10" s="173">
        <v>600</v>
      </c>
      <c r="D10" s="173">
        <v>90</v>
      </c>
      <c r="E10" s="173">
        <v>40</v>
      </c>
      <c r="F10" s="173">
        <v>500</v>
      </c>
      <c r="G10" s="173">
        <v>20</v>
      </c>
      <c r="H10" s="173">
        <v>1.1000000000000001</v>
      </c>
      <c r="I10" s="173">
        <v>4.5</v>
      </c>
      <c r="J10" s="173">
        <v>550</v>
      </c>
      <c r="K10" s="173">
        <v>5500</v>
      </c>
      <c r="L10" s="173">
        <v>3500</v>
      </c>
      <c r="M10" s="173">
        <v>750</v>
      </c>
      <c r="N10" s="160">
        <v>500</v>
      </c>
      <c r="O10" s="173">
        <f t="shared" si="2"/>
        <v>0</v>
      </c>
      <c r="P10" s="173">
        <f t="shared" si="3"/>
        <v>0</v>
      </c>
      <c r="Q10" s="173">
        <f t="shared" si="4"/>
        <v>0</v>
      </c>
      <c r="R10" s="173">
        <f t="shared" si="5"/>
        <v>0</v>
      </c>
      <c r="S10" s="173">
        <f t="shared" si="6"/>
        <v>0</v>
      </c>
      <c r="T10" s="173">
        <f t="shared" si="7"/>
        <v>0</v>
      </c>
      <c r="U10" s="173">
        <f t="shared" si="8"/>
        <v>0</v>
      </c>
      <c r="V10" s="173">
        <f t="shared" si="9"/>
        <v>0</v>
      </c>
      <c r="W10" s="173">
        <f t="shared" si="10"/>
        <v>0</v>
      </c>
      <c r="X10" s="173">
        <f t="shared" si="11"/>
        <v>0</v>
      </c>
      <c r="Y10" s="173">
        <f t="shared" si="12"/>
        <v>0</v>
      </c>
      <c r="Z10" s="160">
        <f t="shared" si="13"/>
        <v>0</v>
      </c>
    </row>
    <row r="11" spans="2:26" x14ac:dyDescent="0.25">
      <c r="B11" s="166">
        <v>7</v>
      </c>
      <c r="C11" s="173">
        <v>600</v>
      </c>
      <c r="D11" s="173">
        <v>90</v>
      </c>
      <c r="E11" s="173">
        <v>42</v>
      </c>
      <c r="F11" s="173">
        <v>550</v>
      </c>
      <c r="G11" s="173">
        <v>21</v>
      </c>
      <c r="H11" s="173">
        <v>1.2</v>
      </c>
      <c r="I11" s="173">
        <v>5</v>
      </c>
      <c r="J11" s="173">
        <v>600</v>
      </c>
      <c r="K11" s="173">
        <v>5600</v>
      </c>
      <c r="L11" s="173">
        <v>3600</v>
      </c>
      <c r="M11" s="173">
        <v>800</v>
      </c>
      <c r="N11" s="160">
        <v>550</v>
      </c>
      <c r="O11" s="173">
        <f t="shared" si="2"/>
        <v>0</v>
      </c>
      <c r="P11" s="173">
        <f t="shared" si="3"/>
        <v>0</v>
      </c>
      <c r="Q11" s="173">
        <f t="shared" si="4"/>
        <v>0</v>
      </c>
      <c r="R11" s="173">
        <f t="shared" si="5"/>
        <v>0</v>
      </c>
      <c r="S11" s="173">
        <f t="shared" si="6"/>
        <v>0</v>
      </c>
      <c r="T11" s="173">
        <f t="shared" si="7"/>
        <v>0</v>
      </c>
      <c r="U11" s="173">
        <f t="shared" si="8"/>
        <v>0</v>
      </c>
      <c r="V11" s="173">
        <f t="shared" si="9"/>
        <v>0</v>
      </c>
      <c r="W11" s="173">
        <f t="shared" si="10"/>
        <v>0</v>
      </c>
      <c r="X11" s="173">
        <f t="shared" si="11"/>
        <v>0</v>
      </c>
      <c r="Y11" s="173">
        <f t="shared" si="12"/>
        <v>0</v>
      </c>
      <c r="Z11" s="160">
        <f t="shared" si="13"/>
        <v>0</v>
      </c>
    </row>
    <row r="12" spans="2:26" x14ac:dyDescent="0.25">
      <c r="B12" s="166">
        <v>8</v>
      </c>
      <c r="C12" s="173">
        <v>600</v>
      </c>
      <c r="D12" s="173">
        <v>90</v>
      </c>
      <c r="E12" s="173">
        <v>44</v>
      </c>
      <c r="F12" s="173">
        <v>600</v>
      </c>
      <c r="G12" s="173">
        <v>22</v>
      </c>
      <c r="H12" s="173">
        <v>1.3</v>
      </c>
      <c r="I12" s="173">
        <v>2</v>
      </c>
      <c r="J12" s="173">
        <v>650</v>
      </c>
      <c r="K12" s="173">
        <v>5700</v>
      </c>
      <c r="L12" s="173">
        <v>3700</v>
      </c>
      <c r="M12" s="173">
        <v>500</v>
      </c>
      <c r="N12" s="160">
        <v>400</v>
      </c>
      <c r="O12" s="173">
        <f t="shared" si="2"/>
        <v>0</v>
      </c>
      <c r="P12" s="173">
        <f t="shared" si="3"/>
        <v>0</v>
      </c>
      <c r="Q12" s="173">
        <f t="shared" si="4"/>
        <v>0</v>
      </c>
      <c r="R12" s="173">
        <f t="shared" si="5"/>
        <v>0</v>
      </c>
      <c r="S12" s="173">
        <f t="shared" si="6"/>
        <v>0</v>
      </c>
      <c r="T12" s="173">
        <f t="shared" si="7"/>
        <v>0</v>
      </c>
      <c r="U12" s="173">
        <f t="shared" si="8"/>
        <v>0</v>
      </c>
      <c r="V12" s="173">
        <f t="shared" si="9"/>
        <v>0</v>
      </c>
      <c r="W12" s="173">
        <f t="shared" si="10"/>
        <v>0</v>
      </c>
      <c r="X12" s="173">
        <f t="shared" si="11"/>
        <v>0</v>
      </c>
      <c r="Y12" s="173">
        <f t="shared" si="12"/>
        <v>0</v>
      </c>
      <c r="Z12" s="160">
        <f t="shared" si="13"/>
        <v>0</v>
      </c>
    </row>
    <row r="13" spans="2:26" x14ac:dyDescent="0.25">
      <c r="B13" s="166">
        <v>9</v>
      </c>
      <c r="C13" s="173">
        <v>600</v>
      </c>
      <c r="D13" s="173">
        <v>90</v>
      </c>
      <c r="E13" s="173">
        <v>46</v>
      </c>
      <c r="F13" s="173">
        <v>250</v>
      </c>
      <c r="G13" s="173">
        <v>23</v>
      </c>
      <c r="H13" s="173">
        <v>1.4</v>
      </c>
      <c r="I13" s="173">
        <v>2.5</v>
      </c>
      <c r="J13" s="173">
        <v>300</v>
      </c>
      <c r="K13" s="173">
        <v>5800</v>
      </c>
      <c r="L13" s="173">
        <v>3800</v>
      </c>
      <c r="M13" s="173">
        <v>550</v>
      </c>
      <c r="N13" s="160">
        <v>400</v>
      </c>
      <c r="O13" s="173">
        <f t="shared" si="2"/>
        <v>0</v>
      </c>
      <c r="P13" s="173">
        <f t="shared" si="3"/>
        <v>0</v>
      </c>
      <c r="Q13" s="173">
        <f t="shared" si="4"/>
        <v>0</v>
      </c>
      <c r="R13" s="173">
        <f t="shared" si="5"/>
        <v>0</v>
      </c>
      <c r="S13" s="173">
        <f t="shared" si="6"/>
        <v>0</v>
      </c>
      <c r="T13" s="173">
        <f t="shared" si="7"/>
        <v>0</v>
      </c>
      <c r="U13" s="173">
        <f t="shared" si="8"/>
        <v>0</v>
      </c>
      <c r="V13" s="173">
        <f t="shared" si="9"/>
        <v>0</v>
      </c>
      <c r="W13" s="173">
        <f t="shared" si="10"/>
        <v>0</v>
      </c>
      <c r="X13" s="173">
        <f t="shared" si="11"/>
        <v>0</v>
      </c>
      <c r="Y13" s="173">
        <f t="shared" si="12"/>
        <v>0</v>
      </c>
      <c r="Z13" s="160">
        <f t="shared" si="13"/>
        <v>0</v>
      </c>
    </row>
    <row r="14" spans="2:26" x14ac:dyDescent="0.25">
      <c r="B14" s="166">
        <v>10</v>
      </c>
      <c r="C14" s="173">
        <v>600</v>
      </c>
      <c r="D14" s="173">
        <v>90</v>
      </c>
      <c r="E14" s="173">
        <v>48</v>
      </c>
      <c r="F14" s="173">
        <v>300</v>
      </c>
      <c r="G14" s="173">
        <v>24</v>
      </c>
      <c r="H14" s="173">
        <v>1.5</v>
      </c>
      <c r="I14" s="173">
        <v>3</v>
      </c>
      <c r="J14" s="173">
        <v>350</v>
      </c>
      <c r="K14" s="173">
        <v>5900</v>
      </c>
      <c r="L14" s="173">
        <v>3900</v>
      </c>
      <c r="M14" s="173">
        <v>600</v>
      </c>
      <c r="N14" s="160">
        <v>450</v>
      </c>
      <c r="O14" s="173">
        <f t="shared" si="2"/>
        <v>0</v>
      </c>
      <c r="P14" s="173">
        <f t="shared" si="3"/>
        <v>0</v>
      </c>
      <c r="Q14" s="173">
        <f t="shared" si="4"/>
        <v>0</v>
      </c>
      <c r="R14" s="173">
        <f t="shared" si="5"/>
        <v>0</v>
      </c>
      <c r="S14" s="173">
        <f t="shared" si="6"/>
        <v>0</v>
      </c>
      <c r="T14" s="173">
        <f t="shared" si="7"/>
        <v>0</v>
      </c>
      <c r="U14" s="173">
        <f t="shared" si="8"/>
        <v>0</v>
      </c>
      <c r="V14" s="173">
        <f t="shared" si="9"/>
        <v>0</v>
      </c>
      <c r="W14" s="173">
        <f t="shared" si="10"/>
        <v>0</v>
      </c>
      <c r="X14" s="173">
        <f t="shared" si="11"/>
        <v>0</v>
      </c>
      <c r="Y14" s="173">
        <f t="shared" si="12"/>
        <v>0</v>
      </c>
      <c r="Z14" s="160">
        <f t="shared" si="13"/>
        <v>0</v>
      </c>
    </row>
    <row r="15" spans="2:26" x14ac:dyDescent="0.25">
      <c r="B15" s="166">
        <v>11</v>
      </c>
      <c r="C15" s="173">
        <v>700</v>
      </c>
      <c r="D15" s="173">
        <v>90</v>
      </c>
      <c r="E15" s="173">
        <v>50</v>
      </c>
      <c r="F15" s="173">
        <v>350</v>
      </c>
      <c r="G15" s="173">
        <v>25</v>
      </c>
      <c r="H15" s="173">
        <v>0.6</v>
      </c>
      <c r="I15" s="173">
        <v>3.5</v>
      </c>
      <c r="J15" s="173">
        <v>400</v>
      </c>
      <c r="K15" s="173">
        <v>6000</v>
      </c>
      <c r="L15" s="173">
        <v>4000</v>
      </c>
      <c r="M15" s="173">
        <v>650</v>
      </c>
      <c r="N15" s="160">
        <v>450</v>
      </c>
      <c r="O15" s="173">
        <f t="shared" si="2"/>
        <v>0</v>
      </c>
      <c r="P15" s="173">
        <f t="shared" si="3"/>
        <v>0</v>
      </c>
      <c r="Q15" s="173">
        <f t="shared" si="4"/>
        <v>0</v>
      </c>
      <c r="R15" s="173">
        <f t="shared" si="5"/>
        <v>0</v>
      </c>
      <c r="S15" s="173">
        <f t="shared" si="6"/>
        <v>0</v>
      </c>
      <c r="T15" s="173">
        <f t="shared" si="7"/>
        <v>0</v>
      </c>
      <c r="U15" s="173">
        <f t="shared" si="8"/>
        <v>0</v>
      </c>
      <c r="V15" s="173">
        <f t="shared" si="9"/>
        <v>0</v>
      </c>
      <c r="W15" s="173">
        <f t="shared" si="10"/>
        <v>0</v>
      </c>
      <c r="X15" s="173">
        <f t="shared" si="11"/>
        <v>0</v>
      </c>
      <c r="Y15" s="173">
        <f t="shared" si="12"/>
        <v>0</v>
      </c>
      <c r="Z15" s="160">
        <f t="shared" si="13"/>
        <v>0</v>
      </c>
    </row>
    <row r="16" spans="2:26" x14ac:dyDescent="0.25">
      <c r="B16" s="166">
        <v>12</v>
      </c>
      <c r="C16" s="173">
        <v>700</v>
      </c>
      <c r="D16" s="173">
        <v>100</v>
      </c>
      <c r="E16" s="173">
        <v>30</v>
      </c>
      <c r="F16" s="173">
        <v>400</v>
      </c>
      <c r="G16" s="173">
        <v>15</v>
      </c>
      <c r="H16" s="173">
        <v>0.7</v>
      </c>
      <c r="I16" s="173">
        <v>4</v>
      </c>
      <c r="J16" s="173">
        <v>450</v>
      </c>
      <c r="K16" s="173">
        <v>6100</v>
      </c>
      <c r="L16" s="173">
        <v>4100</v>
      </c>
      <c r="M16" s="173">
        <v>700</v>
      </c>
      <c r="N16" s="160">
        <v>500</v>
      </c>
      <c r="O16" s="173">
        <f t="shared" si="2"/>
        <v>0</v>
      </c>
      <c r="P16" s="173">
        <f t="shared" si="3"/>
        <v>0</v>
      </c>
      <c r="Q16" s="173">
        <f t="shared" si="4"/>
        <v>0</v>
      </c>
      <c r="R16" s="173">
        <f t="shared" si="5"/>
        <v>0</v>
      </c>
      <c r="S16" s="173">
        <f t="shared" si="6"/>
        <v>0</v>
      </c>
      <c r="T16" s="173">
        <f t="shared" si="7"/>
        <v>0</v>
      </c>
      <c r="U16" s="173">
        <f t="shared" si="8"/>
        <v>0</v>
      </c>
      <c r="V16" s="173">
        <f t="shared" si="9"/>
        <v>0</v>
      </c>
      <c r="W16" s="173">
        <f t="shared" si="10"/>
        <v>0</v>
      </c>
      <c r="X16" s="173">
        <f t="shared" si="11"/>
        <v>0</v>
      </c>
      <c r="Y16" s="173">
        <f t="shared" si="12"/>
        <v>0</v>
      </c>
      <c r="Z16" s="160">
        <f t="shared" si="13"/>
        <v>0</v>
      </c>
    </row>
    <row r="17" spans="2:26" x14ac:dyDescent="0.25">
      <c r="B17" s="166">
        <v>13</v>
      </c>
      <c r="C17" s="173">
        <v>700</v>
      </c>
      <c r="D17" s="173">
        <v>100</v>
      </c>
      <c r="E17" s="173">
        <v>32</v>
      </c>
      <c r="F17" s="173">
        <v>450</v>
      </c>
      <c r="G17" s="173">
        <v>16</v>
      </c>
      <c r="H17" s="173">
        <v>0.8</v>
      </c>
      <c r="I17" s="173">
        <v>4.5</v>
      </c>
      <c r="J17" s="173">
        <v>500</v>
      </c>
      <c r="K17" s="173">
        <v>6200</v>
      </c>
      <c r="L17" s="173">
        <v>4200</v>
      </c>
      <c r="M17" s="173">
        <v>750</v>
      </c>
      <c r="N17" s="160">
        <v>500</v>
      </c>
      <c r="O17" s="173">
        <f t="shared" si="2"/>
        <v>0</v>
      </c>
      <c r="P17" s="173">
        <f t="shared" si="3"/>
        <v>0</v>
      </c>
      <c r="Q17" s="173">
        <f t="shared" si="4"/>
        <v>0</v>
      </c>
      <c r="R17" s="173">
        <f t="shared" si="5"/>
        <v>0</v>
      </c>
      <c r="S17" s="173">
        <f t="shared" si="6"/>
        <v>0</v>
      </c>
      <c r="T17" s="173">
        <f t="shared" si="7"/>
        <v>0</v>
      </c>
      <c r="U17" s="173">
        <f t="shared" si="8"/>
        <v>0</v>
      </c>
      <c r="V17" s="173">
        <f t="shared" si="9"/>
        <v>0</v>
      </c>
      <c r="W17" s="173">
        <f t="shared" si="10"/>
        <v>0</v>
      </c>
      <c r="X17" s="173">
        <f t="shared" si="11"/>
        <v>0</v>
      </c>
      <c r="Y17" s="173">
        <f t="shared" si="12"/>
        <v>0</v>
      </c>
      <c r="Z17" s="160">
        <f t="shared" si="13"/>
        <v>0</v>
      </c>
    </row>
    <row r="18" spans="2:26" x14ac:dyDescent="0.25">
      <c r="B18" s="166">
        <v>14</v>
      </c>
      <c r="C18" s="173">
        <v>700</v>
      </c>
      <c r="D18" s="173">
        <v>100</v>
      </c>
      <c r="E18" s="173">
        <v>34</v>
      </c>
      <c r="F18" s="173">
        <v>500</v>
      </c>
      <c r="G18" s="173">
        <v>17</v>
      </c>
      <c r="H18" s="173">
        <v>0.9</v>
      </c>
      <c r="I18" s="173">
        <v>5</v>
      </c>
      <c r="J18" s="173">
        <v>550</v>
      </c>
      <c r="K18" s="173">
        <v>6300</v>
      </c>
      <c r="L18" s="173">
        <v>4300</v>
      </c>
      <c r="M18" s="173">
        <v>800</v>
      </c>
      <c r="N18" s="160">
        <v>550</v>
      </c>
      <c r="O18" s="173">
        <f t="shared" si="2"/>
        <v>0</v>
      </c>
      <c r="P18" s="173">
        <f t="shared" si="3"/>
        <v>0</v>
      </c>
      <c r="Q18" s="173">
        <f t="shared" si="4"/>
        <v>0</v>
      </c>
      <c r="R18" s="173">
        <f t="shared" si="5"/>
        <v>0</v>
      </c>
      <c r="S18" s="173">
        <f t="shared" si="6"/>
        <v>0</v>
      </c>
      <c r="T18" s="173">
        <f t="shared" si="7"/>
        <v>0</v>
      </c>
      <c r="U18" s="173">
        <f t="shared" si="8"/>
        <v>0</v>
      </c>
      <c r="V18" s="173">
        <f t="shared" si="9"/>
        <v>0</v>
      </c>
      <c r="W18" s="173">
        <f t="shared" si="10"/>
        <v>0</v>
      </c>
      <c r="X18" s="173">
        <f t="shared" si="11"/>
        <v>0</v>
      </c>
      <c r="Y18" s="173">
        <f t="shared" si="12"/>
        <v>0</v>
      </c>
      <c r="Z18" s="160">
        <f t="shared" si="13"/>
        <v>0</v>
      </c>
    </row>
    <row r="19" spans="2:26" x14ac:dyDescent="0.25">
      <c r="B19" s="166">
        <v>15</v>
      </c>
      <c r="C19" s="173">
        <v>700</v>
      </c>
      <c r="D19" s="173">
        <v>100</v>
      </c>
      <c r="E19" s="173">
        <v>36</v>
      </c>
      <c r="F19" s="173">
        <v>550</v>
      </c>
      <c r="G19" s="173">
        <v>18</v>
      </c>
      <c r="H19" s="173">
        <v>1</v>
      </c>
      <c r="I19" s="173">
        <v>2</v>
      </c>
      <c r="J19" s="173">
        <v>600</v>
      </c>
      <c r="K19" s="173">
        <v>6400</v>
      </c>
      <c r="L19" s="173">
        <v>4400</v>
      </c>
      <c r="M19" s="173">
        <v>500</v>
      </c>
      <c r="N19" s="160">
        <v>400</v>
      </c>
      <c r="O19" s="173">
        <f t="shared" si="2"/>
        <v>0</v>
      </c>
      <c r="P19" s="173">
        <f t="shared" si="3"/>
        <v>0</v>
      </c>
      <c r="Q19" s="173">
        <f t="shared" si="4"/>
        <v>0</v>
      </c>
      <c r="R19" s="173">
        <f t="shared" si="5"/>
        <v>0</v>
      </c>
      <c r="S19" s="173">
        <f t="shared" si="6"/>
        <v>0</v>
      </c>
      <c r="T19" s="173">
        <f t="shared" si="7"/>
        <v>0</v>
      </c>
      <c r="U19" s="173">
        <f t="shared" si="8"/>
        <v>0</v>
      </c>
      <c r="V19" s="173">
        <f t="shared" si="9"/>
        <v>0</v>
      </c>
      <c r="W19" s="173">
        <f t="shared" si="10"/>
        <v>0</v>
      </c>
      <c r="X19" s="173">
        <f t="shared" si="11"/>
        <v>0</v>
      </c>
      <c r="Y19" s="173">
        <f t="shared" si="12"/>
        <v>0</v>
      </c>
      <c r="Z19" s="160">
        <f t="shared" si="13"/>
        <v>0</v>
      </c>
    </row>
    <row r="20" spans="2:26" x14ac:dyDescent="0.25">
      <c r="B20" s="166">
        <v>16</v>
      </c>
      <c r="C20" s="173">
        <v>700</v>
      </c>
      <c r="D20" s="173">
        <v>100</v>
      </c>
      <c r="E20" s="173">
        <v>38</v>
      </c>
      <c r="F20" s="173">
        <v>600</v>
      </c>
      <c r="G20" s="173">
        <v>19</v>
      </c>
      <c r="H20" s="173">
        <v>1.1000000000000001</v>
      </c>
      <c r="I20" s="173">
        <v>2.5</v>
      </c>
      <c r="J20" s="173">
        <v>650</v>
      </c>
      <c r="K20" s="173">
        <v>6500</v>
      </c>
      <c r="L20" s="173">
        <v>4500</v>
      </c>
      <c r="M20" s="173">
        <v>550</v>
      </c>
      <c r="N20" s="160">
        <v>400</v>
      </c>
      <c r="O20" s="173">
        <f t="shared" si="2"/>
        <v>0</v>
      </c>
      <c r="P20" s="173">
        <f t="shared" si="3"/>
        <v>0</v>
      </c>
      <c r="Q20" s="173">
        <f t="shared" si="4"/>
        <v>0</v>
      </c>
      <c r="R20" s="173">
        <f t="shared" si="5"/>
        <v>0</v>
      </c>
      <c r="S20" s="173">
        <f t="shared" si="6"/>
        <v>0</v>
      </c>
      <c r="T20" s="173">
        <f t="shared" si="7"/>
        <v>0</v>
      </c>
      <c r="U20" s="173">
        <f t="shared" si="8"/>
        <v>0</v>
      </c>
      <c r="V20" s="173">
        <f t="shared" si="9"/>
        <v>0</v>
      </c>
      <c r="W20" s="173">
        <f t="shared" si="10"/>
        <v>0</v>
      </c>
      <c r="X20" s="173">
        <f t="shared" si="11"/>
        <v>0</v>
      </c>
      <c r="Y20" s="173">
        <f t="shared" si="12"/>
        <v>0</v>
      </c>
      <c r="Z20" s="160">
        <f t="shared" si="13"/>
        <v>0</v>
      </c>
    </row>
    <row r="21" spans="2:26" x14ac:dyDescent="0.25">
      <c r="B21" s="166">
        <v>17</v>
      </c>
      <c r="C21" s="173">
        <v>700</v>
      </c>
      <c r="D21" s="173">
        <v>100</v>
      </c>
      <c r="E21" s="173">
        <v>40</v>
      </c>
      <c r="F21" s="173">
        <v>250</v>
      </c>
      <c r="G21" s="173">
        <v>20</v>
      </c>
      <c r="H21" s="173">
        <v>1.2</v>
      </c>
      <c r="I21" s="173">
        <v>3</v>
      </c>
      <c r="J21" s="173">
        <v>300</v>
      </c>
      <c r="K21" s="173">
        <v>6600</v>
      </c>
      <c r="L21" s="173">
        <v>4600</v>
      </c>
      <c r="M21" s="173">
        <v>600</v>
      </c>
      <c r="N21" s="160">
        <v>450</v>
      </c>
      <c r="O21" s="173">
        <f t="shared" si="2"/>
        <v>700</v>
      </c>
      <c r="P21" s="173">
        <f t="shared" si="3"/>
        <v>100</v>
      </c>
      <c r="Q21" s="173">
        <f t="shared" si="4"/>
        <v>40</v>
      </c>
      <c r="R21" s="173">
        <f t="shared" si="5"/>
        <v>250</v>
      </c>
      <c r="S21" s="173">
        <f t="shared" si="6"/>
        <v>20</v>
      </c>
      <c r="T21" s="173">
        <f t="shared" si="7"/>
        <v>1.2</v>
      </c>
      <c r="U21" s="173">
        <f t="shared" si="8"/>
        <v>3</v>
      </c>
      <c r="V21" s="173">
        <f t="shared" si="9"/>
        <v>300</v>
      </c>
      <c r="W21" s="173">
        <f t="shared" si="10"/>
        <v>6600</v>
      </c>
      <c r="X21" s="173">
        <f t="shared" si="11"/>
        <v>4600</v>
      </c>
      <c r="Y21" s="173">
        <f t="shared" si="12"/>
        <v>600</v>
      </c>
      <c r="Z21" s="160">
        <f t="shared" si="13"/>
        <v>450</v>
      </c>
    </row>
    <row r="22" spans="2:26" x14ac:dyDescent="0.25">
      <c r="B22" s="166">
        <v>18</v>
      </c>
      <c r="C22" s="173">
        <v>700</v>
      </c>
      <c r="D22" s="173">
        <v>110</v>
      </c>
      <c r="E22" s="173">
        <v>42</v>
      </c>
      <c r="F22" s="173">
        <v>300</v>
      </c>
      <c r="G22" s="173">
        <v>21</v>
      </c>
      <c r="H22" s="173">
        <v>1.3</v>
      </c>
      <c r="I22" s="173">
        <v>3.5</v>
      </c>
      <c r="J22" s="173">
        <v>350</v>
      </c>
      <c r="K22" s="173">
        <v>6700</v>
      </c>
      <c r="L22" s="173">
        <v>4700</v>
      </c>
      <c r="M22" s="173">
        <v>650</v>
      </c>
      <c r="N22" s="160">
        <v>450</v>
      </c>
      <c r="O22" s="173">
        <f t="shared" si="2"/>
        <v>0</v>
      </c>
      <c r="P22" s="173">
        <f t="shared" si="3"/>
        <v>0</v>
      </c>
      <c r="Q22" s="173">
        <f t="shared" si="4"/>
        <v>0</v>
      </c>
      <c r="R22" s="173">
        <f t="shared" si="5"/>
        <v>0</v>
      </c>
      <c r="S22" s="173">
        <f t="shared" si="6"/>
        <v>0</v>
      </c>
      <c r="T22" s="173">
        <f t="shared" si="7"/>
        <v>0</v>
      </c>
      <c r="U22" s="173">
        <f t="shared" si="8"/>
        <v>0</v>
      </c>
      <c r="V22" s="173">
        <f t="shared" si="9"/>
        <v>0</v>
      </c>
      <c r="W22" s="173">
        <f t="shared" si="10"/>
        <v>0</v>
      </c>
      <c r="X22" s="173">
        <f t="shared" si="11"/>
        <v>0</v>
      </c>
      <c r="Y22" s="173">
        <f t="shared" si="12"/>
        <v>0</v>
      </c>
      <c r="Z22" s="160">
        <f t="shared" si="13"/>
        <v>0</v>
      </c>
    </row>
    <row r="23" spans="2:26" x14ac:dyDescent="0.25">
      <c r="B23" s="166">
        <v>19</v>
      </c>
      <c r="C23" s="173">
        <v>700</v>
      </c>
      <c r="D23" s="173">
        <v>110</v>
      </c>
      <c r="E23" s="173">
        <v>44</v>
      </c>
      <c r="F23" s="173">
        <v>350</v>
      </c>
      <c r="G23" s="173">
        <v>22</v>
      </c>
      <c r="H23" s="173">
        <v>1.4</v>
      </c>
      <c r="I23" s="173">
        <v>4</v>
      </c>
      <c r="J23" s="173">
        <v>400</v>
      </c>
      <c r="K23" s="173">
        <v>6800</v>
      </c>
      <c r="L23" s="173">
        <v>4800</v>
      </c>
      <c r="M23" s="173">
        <v>700</v>
      </c>
      <c r="N23" s="160">
        <v>500</v>
      </c>
      <c r="O23" s="173">
        <f t="shared" si="2"/>
        <v>0</v>
      </c>
      <c r="P23" s="173">
        <f t="shared" si="3"/>
        <v>0</v>
      </c>
      <c r="Q23" s="173">
        <f t="shared" si="4"/>
        <v>0</v>
      </c>
      <c r="R23" s="173">
        <f t="shared" si="5"/>
        <v>0</v>
      </c>
      <c r="S23" s="173">
        <f t="shared" si="6"/>
        <v>0</v>
      </c>
      <c r="T23" s="173">
        <f t="shared" si="7"/>
        <v>0</v>
      </c>
      <c r="U23" s="173">
        <f t="shared" si="8"/>
        <v>0</v>
      </c>
      <c r="V23" s="173">
        <f t="shared" si="9"/>
        <v>0</v>
      </c>
      <c r="W23" s="173">
        <f t="shared" si="10"/>
        <v>0</v>
      </c>
      <c r="X23" s="173">
        <f t="shared" si="11"/>
        <v>0</v>
      </c>
      <c r="Y23" s="173">
        <f t="shared" si="12"/>
        <v>0</v>
      </c>
      <c r="Z23" s="160">
        <f t="shared" si="13"/>
        <v>0</v>
      </c>
    </row>
    <row r="24" spans="2:26" x14ac:dyDescent="0.25">
      <c r="B24" s="166">
        <v>20</v>
      </c>
      <c r="C24" s="173">
        <v>700</v>
      </c>
      <c r="D24" s="173">
        <v>110</v>
      </c>
      <c r="E24" s="173">
        <v>46</v>
      </c>
      <c r="F24" s="173">
        <v>400</v>
      </c>
      <c r="G24" s="173">
        <v>23</v>
      </c>
      <c r="H24" s="173">
        <v>1.5</v>
      </c>
      <c r="I24" s="173">
        <v>4.5</v>
      </c>
      <c r="J24" s="173">
        <v>450</v>
      </c>
      <c r="K24" s="173">
        <v>6900</v>
      </c>
      <c r="L24" s="173">
        <v>4900</v>
      </c>
      <c r="M24" s="173">
        <v>750</v>
      </c>
      <c r="N24" s="160">
        <v>500</v>
      </c>
      <c r="O24" s="173">
        <f t="shared" si="2"/>
        <v>0</v>
      </c>
      <c r="P24" s="173">
        <f t="shared" si="3"/>
        <v>0</v>
      </c>
      <c r="Q24" s="173">
        <f t="shared" si="4"/>
        <v>0</v>
      </c>
      <c r="R24" s="173">
        <f t="shared" si="5"/>
        <v>0</v>
      </c>
      <c r="S24" s="173">
        <f t="shared" si="6"/>
        <v>0</v>
      </c>
      <c r="T24" s="173">
        <f t="shared" si="7"/>
        <v>0</v>
      </c>
      <c r="U24" s="173">
        <f t="shared" si="8"/>
        <v>0</v>
      </c>
      <c r="V24" s="173">
        <f t="shared" si="9"/>
        <v>0</v>
      </c>
      <c r="W24" s="173">
        <f t="shared" si="10"/>
        <v>0</v>
      </c>
      <c r="X24" s="173">
        <f t="shared" si="11"/>
        <v>0</v>
      </c>
      <c r="Y24" s="173">
        <f t="shared" si="12"/>
        <v>0</v>
      </c>
      <c r="Z24" s="160">
        <f t="shared" si="13"/>
        <v>0</v>
      </c>
    </row>
    <row r="25" spans="2:26" x14ac:dyDescent="0.25">
      <c r="B25" s="166">
        <v>21</v>
      </c>
      <c r="C25" s="173">
        <v>800</v>
      </c>
      <c r="D25" s="173">
        <v>110</v>
      </c>
      <c r="E25" s="173">
        <v>48</v>
      </c>
      <c r="F25" s="173">
        <v>450</v>
      </c>
      <c r="G25" s="173">
        <v>24</v>
      </c>
      <c r="H25" s="173">
        <v>0.6</v>
      </c>
      <c r="I25" s="173">
        <v>5</v>
      </c>
      <c r="J25" s="173">
        <v>500</v>
      </c>
      <c r="K25" s="173">
        <v>7000</v>
      </c>
      <c r="L25" s="173">
        <v>5000</v>
      </c>
      <c r="M25" s="173">
        <v>800</v>
      </c>
      <c r="N25" s="160">
        <v>550</v>
      </c>
      <c r="O25" s="173">
        <f t="shared" si="2"/>
        <v>0</v>
      </c>
      <c r="P25" s="173">
        <f t="shared" si="3"/>
        <v>0</v>
      </c>
      <c r="Q25" s="173">
        <f t="shared" si="4"/>
        <v>0</v>
      </c>
      <c r="R25" s="173">
        <f t="shared" si="5"/>
        <v>0</v>
      </c>
      <c r="S25" s="173">
        <f t="shared" si="6"/>
        <v>0</v>
      </c>
      <c r="T25" s="173">
        <f t="shared" si="7"/>
        <v>0</v>
      </c>
      <c r="U25" s="173">
        <f t="shared" si="8"/>
        <v>0</v>
      </c>
      <c r="V25" s="173">
        <f t="shared" si="9"/>
        <v>0</v>
      </c>
      <c r="W25" s="173">
        <f t="shared" si="10"/>
        <v>0</v>
      </c>
      <c r="X25" s="173">
        <f t="shared" si="11"/>
        <v>0</v>
      </c>
      <c r="Y25" s="173">
        <f t="shared" si="12"/>
        <v>0</v>
      </c>
      <c r="Z25" s="160">
        <f t="shared" si="13"/>
        <v>0</v>
      </c>
    </row>
    <row r="26" spans="2:26" x14ac:dyDescent="0.25">
      <c r="B26" s="166">
        <v>22</v>
      </c>
      <c r="C26" s="173">
        <v>800</v>
      </c>
      <c r="D26" s="173">
        <v>110</v>
      </c>
      <c r="E26" s="173">
        <v>50</v>
      </c>
      <c r="F26" s="173">
        <v>500</v>
      </c>
      <c r="G26" s="173">
        <v>25</v>
      </c>
      <c r="H26" s="173">
        <v>0.7</v>
      </c>
      <c r="I26" s="173">
        <v>2</v>
      </c>
      <c r="J26" s="173">
        <v>550</v>
      </c>
      <c r="K26" s="173">
        <v>7100</v>
      </c>
      <c r="L26" s="173">
        <v>3000</v>
      </c>
      <c r="M26" s="173">
        <v>500</v>
      </c>
      <c r="N26" s="160">
        <v>400</v>
      </c>
      <c r="O26" s="173">
        <f t="shared" si="2"/>
        <v>0</v>
      </c>
      <c r="P26" s="173">
        <f t="shared" si="3"/>
        <v>0</v>
      </c>
      <c r="Q26" s="173">
        <f t="shared" si="4"/>
        <v>0</v>
      </c>
      <c r="R26" s="173">
        <f t="shared" si="5"/>
        <v>0</v>
      </c>
      <c r="S26" s="173">
        <f t="shared" si="6"/>
        <v>0</v>
      </c>
      <c r="T26" s="173">
        <f t="shared" si="7"/>
        <v>0</v>
      </c>
      <c r="U26" s="173">
        <f t="shared" si="8"/>
        <v>0</v>
      </c>
      <c r="V26" s="173">
        <f t="shared" si="9"/>
        <v>0</v>
      </c>
      <c r="W26" s="173">
        <f t="shared" si="10"/>
        <v>0</v>
      </c>
      <c r="X26" s="173">
        <f t="shared" si="11"/>
        <v>0</v>
      </c>
      <c r="Y26" s="173">
        <f t="shared" si="12"/>
        <v>0</v>
      </c>
      <c r="Z26" s="160">
        <f t="shared" si="13"/>
        <v>0</v>
      </c>
    </row>
    <row r="27" spans="2:26" x14ac:dyDescent="0.25">
      <c r="B27" s="166">
        <v>23</v>
      </c>
      <c r="C27" s="173">
        <v>800</v>
      </c>
      <c r="D27" s="173">
        <v>110</v>
      </c>
      <c r="E27" s="173">
        <v>30</v>
      </c>
      <c r="F27" s="173">
        <v>550</v>
      </c>
      <c r="G27" s="173">
        <v>15</v>
      </c>
      <c r="H27" s="173">
        <v>0.8</v>
      </c>
      <c r="I27" s="173">
        <v>2.5</v>
      </c>
      <c r="J27" s="173">
        <v>600</v>
      </c>
      <c r="K27" s="173">
        <v>7200</v>
      </c>
      <c r="L27" s="173">
        <v>3100</v>
      </c>
      <c r="M27" s="173">
        <v>550</v>
      </c>
      <c r="N27" s="160">
        <v>400</v>
      </c>
      <c r="O27" s="173">
        <f t="shared" si="2"/>
        <v>0</v>
      </c>
      <c r="P27" s="173">
        <f t="shared" si="3"/>
        <v>0</v>
      </c>
      <c r="Q27" s="173">
        <f t="shared" si="4"/>
        <v>0</v>
      </c>
      <c r="R27" s="173">
        <f t="shared" si="5"/>
        <v>0</v>
      </c>
      <c r="S27" s="173">
        <f t="shared" si="6"/>
        <v>0</v>
      </c>
      <c r="T27" s="173">
        <f t="shared" si="7"/>
        <v>0</v>
      </c>
      <c r="U27" s="173">
        <f t="shared" si="8"/>
        <v>0</v>
      </c>
      <c r="V27" s="173">
        <f t="shared" si="9"/>
        <v>0</v>
      </c>
      <c r="W27" s="173">
        <f t="shared" si="10"/>
        <v>0</v>
      </c>
      <c r="X27" s="173">
        <f t="shared" si="11"/>
        <v>0</v>
      </c>
      <c r="Y27" s="173">
        <f t="shared" si="12"/>
        <v>0</v>
      </c>
      <c r="Z27" s="160">
        <f t="shared" si="13"/>
        <v>0</v>
      </c>
    </row>
    <row r="28" spans="2:26" x14ac:dyDescent="0.25">
      <c r="B28" s="166">
        <v>24</v>
      </c>
      <c r="C28" s="173">
        <v>800</v>
      </c>
      <c r="D28" s="173">
        <v>120</v>
      </c>
      <c r="E28" s="173">
        <v>32</v>
      </c>
      <c r="F28" s="173">
        <v>600</v>
      </c>
      <c r="G28" s="173">
        <v>16</v>
      </c>
      <c r="H28" s="173">
        <v>0.9</v>
      </c>
      <c r="I28" s="173">
        <v>3</v>
      </c>
      <c r="J28" s="173">
        <v>650</v>
      </c>
      <c r="K28" s="173">
        <v>7300</v>
      </c>
      <c r="L28" s="173">
        <v>3200</v>
      </c>
      <c r="M28" s="173">
        <v>600</v>
      </c>
      <c r="N28" s="160">
        <v>450</v>
      </c>
      <c r="O28" s="173">
        <f t="shared" si="2"/>
        <v>0</v>
      </c>
      <c r="P28" s="173">
        <f t="shared" si="3"/>
        <v>0</v>
      </c>
      <c r="Q28" s="173">
        <f t="shared" si="4"/>
        <v>0</v>
      </c>
      <c r="R28" s="173">
        <f t="shared" si="5"/>
        <v>0</v>
      </c>
      <c r="S28" s="173">
        <f t="shared" si="6"/>
        <v>0</v>
      </c>
      <c r="T28" s="173">
        <f t="shared" si="7"/>
        <v>0</v>
      </c>
      <c r="U28" s="173">
        <f t="shared" si="8"/>
        <v>0</v>
      </c>
      <c r="V28" s="173">
        <f t="shared" si="9"/>
        <v>0</v>
      </c>
      <c r="W28" s="173">
        <f t="shared" si="10"/>
        <v>0</v>
      </c>
      <c r="X28" s="173">
        <f t="shared" si="11"/>
        <v>0</v>
      </c>
      <c r="Y28" s="173">
        <f t="shared" si="12"/>
        <v>0</v>
      </c>
      <c r="Z28" s="160">
        <f t="shared" si="13"/>
        <v>0</v>
      </c>
    </row>
    <row r="29" spans="2:26" x14ac:dyDescent="0.25">
      <c r="B29" s="166">
        <v>25</v>
      </c>
      <c r="C29" s="173">
        <v>800</v>
      </c>
      <c r="D29" s="173">
        <v>120</v>
      </c>
      <c r="E29" s="173">
        <v>34</v>
      </c>
      <c r="F29" s="173">
        <v>250</v>
      </c>
      <c r="G29" s="173">
        <v>17</v>
      </c>
      <c r="H29" s="173">
        <v>1</v>
      </c>
      <c r="I29" s="173">
        <v>3.5</v>
      </c>
      <c r="J29" s="173">
        <v>300</v>
      </c>
      <c r="K29" s="173">
        <v>7400</v>
      </c>
      <c r="L29" s="173">
        <v>3300</v>
      </c>
      <c r="M29" s="173">
        <v>650</v>
      </c>
      <c r="N29" s="160">
        <v>450</v>
      </c>
      <c r="O29" s="173">
        <f t="shared" si="2"/>
        <v>0</v>
      </c>
      <c r="P29" s="173">
        <f t="shared" si="3"/>
        <v>0</v>
      </c>
      <c r="Q29" s="173">
        <f t="shared" si="4"/>
        <v>0</v>
      </c>
      <c r="R29" s="173">
        <f t="shared" si="5"/>
        <v>0</v>
      </c>
      <c r="S29" s="173">
        <f t="shared" si="6"/>
        <v>0</v>
      </c>
      <c r="T29" s="173">
        <f t="shared" si="7"/>
        <v>0</v>
      </c>
      <c r="U29" s="173">
        <f t="shared" si="8"/>
        <v>0</v>
      </c>
      <c r="V29" s="173">
        <f t="shared" si="9"/>
        <v>0</v>
      </c>
      <c r="W29" s="173">
        <f t="shared" si="10"/>
        <v>0</v>
      </c>
      <c r="X29" s="173">
        <f t="shared" si="11"/>
        <v>0</v>
      </c>
      <c r="Y29" s="173">
        <f t="shared" si="12"/>
        <v>0</v>
      </c>
      <c r="Z29" s="160">
        <f t="shared" si="13"/>
        <v>0</v>
      </c>
    </row>
    <row r="30" spans="2:26" x14ac:dyDescent="0.25">
      <c r="B30" s="166">
        <v>26</v>
      </c>
      <c r="C30" s="173">
        <v>800</v>
      </c>
      <c r="D30" s="173">
        <v>120</v>
      </c>
      <c r="E30" s="173">
        <v>36</v>
      </c>
      <c r="F30" s="173">
        <v>300</v>
      </c>
      <c r="G30" s="173">
        <v>18</v>
      </c>
      <c r="H30" s="173">
        <v>1.1000000000000001</v>
      </c>
      <c r="I30" s="173">
        <v>4</v>
      </c>
      <c r="J30" s="173">
        <v>350</v>
      </c>
      <c r="K30" s="173">
        <v>7500</v>
      </c>
      <c r="L30" s="173">
        <v>3400</v>
      </c>
      <c r="M30" s="173">
        <v>700</v>
      </c>
      <c r="N30" s="160">
        <v>500</v>
      </c>
      <c r="O30" s="173">
        <f t="shared" si="2"/>
        <v>0</v>
      </c>
      <c r="P30" s="173">
        <f t="shared" si="3"/>
        <v>0</v>
      </c>
      <c r="Q30" s="173">
        <f t="shared" si="4"/>
        <v>0</v>
      </c>
      <c r="R30" s="173">
        <f t="shared" si="5"/>
        <v>0</v>
      </c>
      <c r="S30" s="173">
        <f t="shared" si="6"/>
        <v>0</v>
      </c>
      <c r="T30" s="173">
        <f t="shared" si="7"/>
        <v>0</v>
      </c>
      <c r="U30" s="173">
        <f t="shared" si="8"/>
        <v>0</v>
      </c>
      <c r="V30" s="173">
        <f t="shared" si="9"/>
        <v>0</v>
      </c>
      <c r="W30" s="173">
        <f t="shared" si="10"/>
        <v>0</v>
      </c>
      <c r="X30" s="173">
        <f t="shared" si="11"/>
        <v>0</v>
      </c>
      <c r="Y30" s="173">
        <f t="shared" si="12"/>
        <v>0</v>
      </c>
      <c r="Z30" s="160">
        <f t="shared" si="13"/>
        <v>0</v>
      </c>
    </row>
    <row r="31" spans="2:26" x14ac:dyDescent="0.25">
      <c r="B31" s="166">
        <v>27</v>
      </c>
      <c r="C31" s="173">
        <v>800</v>
      </c>
      <c r="D31" s="173">
        <v>120</v>
      </c>
      <c r="E31" s="173">
        <v>38</v>
      </c>
      <c r="F31" s="173">
        <v>350</v>
      </c>
      <c r="G31" s="173">
        <v>19</v>
      </c>
      <c r="H31" s="173">
        <v>1.2</v>
      </c>
      <c r="I31" s="173">
        <v>4.5</v>
      </c>
      <c r="J31" s="173">
        <v>400</v>
      </c>
      <c r="K31" s="173">
        <v>7600</v>
      </c>
      <c r="L31" s="173">
        <v>3500</v>
      </c>
      <c r="M31" s="173">
        <v>750</v>
      </c>
      <c r="N31" s="160">
        <v>500</v>
      </c>
      <c r="O31" s="173">
        <f t="shared" si="2"/>
        <v>0</v>
      </c>
      <c r="P31" s="173">
        <f t="shared" si="3"/>
        <v>0</v>
      </c>
      <c r="Q31" s="173">
        <f t="shared" si="4"/>
        <v>0</v>
      </c>
      <c r="R31" s="173">
        <f t="shared" si="5"/>
        <v>0</v>
      </c>
      <c r="S31" s="173">
        <f t="shared" si="6"/>
        <v>0</v>
      </c>
      <c r="T31" s="173">
        <f t="shared" si="7"/>
        <v>0</v>
      </c>
      <c r="U31" s="173">
        <f t="shared" si="8"/>
        <v>0</v>
      </c>
      <c r="V31" s="173">
        <f t="shared" si="9"/>
        <v>0</v>
      </c>
      <c r="W31" s="173">
        <f t="shared" si="10"/>
        <v>0</v>
      </c>
      <c r="X31" s="173">
        <f t="shared" si="11"/>
        <v>0</v>
      </c>
      <c r="Y31" s="173">
        <f t="shared" si="12"/>
        <v>0</v>
      </c>
      <c r="Z31" s="160">
        <f t="shared" si="13"/>
        <v>0</v>
      </c>
    </row>
    <row r="32" spans="2:26" x14ac:dyDescent="0.25">
      <c r="B32" s="166">
        <v>28</v>
      </c>
      <c r="C32" s="173">
        <v>800</v>
      </c>
      <c r="D32" s="173">
        <v>120</v>
      </c>
      <c r="E32" s="173">
        <v>40</v>
      </c>
      <c r="F32" s="173">
        <v>400</v>
      </c>
      <c r="G32" s="173">
        <v>20</v>
      </c>
      <c r="H32" s="173">
        <v>1.3</v>
      </c>
      <c r="I32" s="173">
        <v>5</v>
      </c>
      <c r="J32" s="173">
        <v>450</v>
      </c>
      <c r="K32" s="173">
        <v>7700</v>
      </c>
      <c r="L32" s="173">
        <v>3600</v>
      </c>
      <c r="M32" s="173">
        <v>800</v>
      </c>
      <c r="N32" s="160">
        <v>550</v>
      </c>
      <c r="O32" s="173">
        <f t="shared" si="2"/>
        <v>0</v>
      </c>
      <c r="P32" s="173">
        <f t="shared" si="3"/>
        <v>0</v>
      </c>
      <c r="Q32" s="173">
        <f t="shared" si="4"/>
        <v>0</v>
      </c>
      <c r="R32" s="173">
        <f t="shared" si="5"/>
        <v>0</v>
      </c>
      <c r="S32" s="173">
        <f t="shared" si="6"/>
        <v>0</v>
      </c>
      <c r="T32" s="173">
        <f t="shared" si="7"/>
        <v>0</v>
      </c>
      <c r="U32" s="173">
        <f t="shared" si="8"/>
        <v>0</v>
      </c>
      <c r="V32" s="173">
        <f t="shared" si="9"/>
        <v>0</v>
      </c>
      <c r="W32" s="173">
        <f t="shared" si="10"/>
        <v>0</v>
      </c>
      <c r="X32" s="173">
        <f t="shared" si="11"/>
        <v>0</v>
      </c>
      <c r="Y32" s="173">
        <f t="shared" si="12"/>
        <v>0</v>
      </c>
      <c r="Z32" s="160">
        <f t="shared" si="13"/>
        <v>0</v>
      </c>
    </row>
    <row r="33" spans="2:26" x14ac:dyDescent="0.25">
      <c r="B33" s="166">
        <v>29</v>
      </c>
      <c r="C33" s="173">
        <v>800</v>
      </c>
      <c r="D33" s="173">
        <v>120</v>
      </c>
      <c r="E33" s="173">
        <v>42</v>
      </c>
      <c r="F33" s="173">
        <v>450</v>
      </c>
      <c r="G33" s="173">
        <v>21</v>
      </c>
      <c r="H33" s="173">
        <v>1.4</v>
      </c>
      <c r="I33" s="173">
        <v>2</v>
      </c>
      <c r="J33" s="173">
        <v>500</v>
      </c>
      <c r="K33" s="173">
        <v>7800</v>
      </c>
      <c r="L33" s="173">
        <v>3700</v>
      </c>
      <c r="M33" s="173">
        <v>500</v>
      </c>
      <c r="N33" s="160">
        <v>400</v>
      </c>
      <c r="O33" s="173">
        <f t="shared" si="2"/>
        <v>0</v>
      </c>
      <c r="P33" s="173">
        <f t="shared" si="3"/>
        <v>0</v>
      </c>
      <c r="Q33" s="173">
        <f t="shared" si="4"/>
        <v>0</v>
      </c>
      <c r="R33" s="173">
        <f t="shared" si="5"/>
        <v>0</v>
      </c>
      <c r="S33" s="173">
        <f t="shared" si="6"/>
        <v>0</v>
      </c>
      <c r="T33" s="173">
        <f t="shared" si="7"/>
        <v>0</v>
      </c>
      <c r="U33" s="173">
        <f t="shared" si="8"/>
        <v>0</v>
      </c>
      <c r="V33" s="173">
        <f t="shared" si="9"/>
        <v>0</v>
      </c>
      <c r="W33" s="173">
        <f t="shared" si="10"/>
        <v>0</v>
      </c>
      <c r="X33" s="173">
        <f t="shared" si="11"/>
        <v>0</v>
      </c>
      <c r="Y33" s="173">
        <f t="shared" si="12"/>
        <v>0</v>
      </c>
      <c r="Z33" s="160">
        <f t="shared" si="13"/>
        <v>0</v>
      </c>
    </row>
    <row r="34" spans="2:26" x14ac:dyDescent="0.25">
      <c r="B34" s="166">
        <v>30</v>
      </c>
      <c r="C34" s="173">
        <v>800</v>
      </c>
      <c r="D34" s="173">
        <v>120</v>
      </c>
      <c r="E34" s="173">
        <v>44</v>
      </c>
      <c r="F34" s="173">
        <v>500</v>
      </c>
      <c r="G34" s="173">
        <v>22</v>
      </c>
      <c r="H34" s="173">
        <v>1.5</v>
      </c>
      <c r="I34" s="173">
        <v>2.5</v>
      </c>
      <c r="J34" s="173">
        <v>550</v>
      </c>
      <c r="K34" s="173">
        <v>7900</v>
      </c>
      <c r="L34" s="173">
        <v>3800</v>
      </c>
      <c r="M34" s="173">
        <v>550</v>
      </c>
      <c r="N34" s="160">
        <v>400</v>
      </c>
      <c r="O34" s="173">
        <f t="shared" si="2"/>
        <v>0</v>
      </c>
      <c r="P34" s="173">
        <f t="shared" si="3"/>
        <v>0</v>
      </c>
      <c r="Q34" s="173">
        <f t="shared" si="4"/>
        <v>0</v>
      </c>
      <c r="R34" s="173">
        <f t="shared" si="5"/>
        <v>0</v>
      </c>
      <c r="S34" s="173">
        <f t="shared" si="6"/>
        <v>0</v>
      </c>
      <c r="T34" s="173">
        <f t="shared" si="7"/>
        <v>0</v>
      </c>
      <c r="U34" s="173">
        <f t="shared" si="8"/>
        <v>0</v>
      </c>
      <c r="V34" s="173">
        <f t="shared" si="9"/>
        <v>0</v>
      </c>
      <c r="W34" s="173">
        <f t="shared" si="10"/>
        <v>0</v>
      </c>
      <c r="X34" s="173">
        <f t="shared" si="11"/>
        <v>0</v>
      </c>
      <c r="Y34" s="173">
        <f t="shared" si="12"/>
        <v>0</v>
      </c>
      <c r="Z34" s="160">
        <f t="shared" si="13"/>
        <v>0</v>
      </c>
    </row>
    <row r="35" spans="2:26" x14ac:dyDescent="0.25">
      <c r="B35" s="166">
        <v>31</v>
      </c>
      <c r="C35" s="173">
        <v>900</v>
      </c>
      <c r="D35" s="173">
        <v>80</v>
      </c>
      <c r="E35" s="173">
        <v>46</v>
      </c>
      <c r="F35" s="173">
        <v>550</v>
      </c>
      <c r="G35" s="173">
        <v>23</v>
      </c>
      <c r="H35" s="173">
        <v>0.6</v>
      </c>
      <c r="I35" s="173">
        <v>3</v>
      </c>
      <c r="J35" s="173">
        <v>600</v>
      </c>
      <c r="K35" s="173">
        <v>8000</v>
      </c>
      <c r="L35" s="173">
        <v>3900</v>
      </c>
      <c r="M35" s="173">
        <v>600</v>
      </c>
      <c r="N35" s="160">
        <v>450</v>
      </c>
      <c r="O35" s="173">
        <f t="shared" si="2"/>
        <v>0</v>
      </c>
      <c r="P35" s="173">
        <f t="shared" si="3"/>
        <v>0</v>
      </c>
      <c r="Q35" s="173">
        <f t="shared" si="4"/>
        <v>0</v>
      </c>
      <c r="R35" s="173">
        <f t="shared" si="5"/>
        <v>0</v>
      </c>
      <c r="S35" s="173">
        <f t="shared" si="6"/>
        <v>0</v>
      </c>
      <c r="T35" s="173">
        <f t="shared" si="7"/>
        <v>0</v>
      </c>
      <c r="U35" s="173">
        <f t="shared" si="8"/>
        <v>0</v>
      </c>
      <c r="V35" s="173">
        <f t="shared" si="9"/>
        <v>0</v>
      </c>
      <c r="W35" s="173">
        <f t="shared" si="10"/>
        <v>0</v>
      </c>
      <c r="X35" s="173">
        <f t="shared" si="11"/>
        <v>0</v>
      </c>
      <c r="Y35" s="173">
        <f t="shared" si="12"/>
        <v>0</v>
      </c>
      <c r="Z35" s="160">
        <f t="shared" si="13"/>
        <v>0</v>
      </c>
    </row>
    <row r="36" spans="2:26" x14ac:dyDescent="0.25">
      <c r="B36" s="166">
        <v>32</v>
      </c>
      <c r="C36" s="173">
        <v>900</v>
      </c>
      <c r="D36" s="173">
        <v>80</v>
      </c>
      <c r="E36" s="173">
        <v>48</v>
      </c>
      <c r="F36" s="173">
        <v>600</v>
      </c>
      <c r="G36" s="173">
        <v>24</v>
      </c>
      <c r="H36" s="173">
        <v>0.7</v>
      </c>
      <c r="I36" s="173">
        <v>3.5</v>
      </c>
      <c r="J36" s="173">
        <v>650</v>
      </c>
      <c r="K36" s="173">
        <v>8100</v>
      </c>
      <c r="L36" s="173">
        <v>4000</v>
      </c>
      <c r="M36" s="173">
        <v>650</v>
      </c>
      <c r="N36" s="160">
        <v>450</v>
      </c>
      <c r="O36" s="173">
        <f t="shared" si="2"/>
        <v>0</v>
      </c>
      <c r="P36" s="173">
        <f t="shared" si="3"/>
        <v>0</v>
      </c>
      <c r="Q36" s="173">
        <f t="shared" si="4"/>
        <v>0</v>
      </c>
      <c r="R36" s="173">
        <f t="shared" si="5"/>
        <v>0</v>
      </c>
      <c r="S36" s="173">
        <f t="shared" si="6"/>
        <v>0</v>
      </c>
      <c r="T36" s="173">
        <f t="shared" si="7"/>
        <v>0</v>
      </c>
      <c r="U36" s="173">
        <f t="shared" si="8"/>
        <v>0</v>
      </c>
      <c r="V36" s="173">
        <f t="shared" si="9"/>
        <v>0</v>
      </c>
      <c r="W36" s="173">
        <f t="shared" si="10"/>
        <v>0</v>
      </c>
      <c r="X36" s="173">
        <f t="shared" si="11"/>
        <v>0</v>
      </c>
      <c r="Y36" s="173">
        <f t="shared" si="12"/>
        <v>0</v>
      </c>
      <c r="Z36" s="160">
        <f t="shared" si="13"/>
        <v>0</v>
      </c>
    </row>
    <row r="37" spans="2:26" x14ac:dyDescent="0.25">
      <c r="B37" s="166">
        <v>33</v>
      </c>
      <c r="C37" s="173">
        <v>900</v>
      </c>
      <c r="D37" s="173">
        <v>80</v>
      </c>
      <c r="E37" s="173">
        <v>50</v>
      </c>
      <c r="F37" s="173">
        <v>250</v>
      </c>
      <c r="G37" s="173">
        <v>25</v>
      </c>
      <c r="H37" s="173">
        <v>0.8</v>
      </c>
      <c r="I37" s="173">
        <v>4</v>
      </c>
      <c r="J37" s="173">
        <v>300</v>
      </c>
      <c r="K37" s="173">
        <v>8200</v>
      </c>
      <c r="L37" s="173">
        <v>4100</v>
      </c>
      <c r="M37" s="173">
        <v>700</v>
      </c>
      <c r="N37" s="160">
        <v>500</v>
      </c>
      <c r="O37" s="173">
        <f t="shared" si="2"/>
        <v>0</v>
      </c>
      <c r="P37" s="173">
        <f t="shared" si="3"/>
        <v>0</v>
      </c>
      <c r="Q37" s="173">
        <f t="shared" si="4"/>
        <v>0</v>
      </c>
      <c r="R37" s="173">
        <f t="shared" si="5"/>
        <v>0</v>
      </c>
      <c r="S37" s="173">
        <f t="shared" si="6"/>
        <v>0</v>
      </c>
      <c r="T37" s="173">
        <f t="shared" si="7"/>
        <v>0</v>
      </c>
      <c r="U37" s="173">
        <f t="shared" si="8"/>
        <v>0</v>
      </c>
      <c r="V37" s="173">
        <f t="shared" si="9"/>
        <v>0</v>
      </c>
      <c r="W37" s="173">
        <f t="shared" si="10"/>
        <v>0</v>
      </c>
      <c r="X37" s="173">
        <f t="shared" si="11"/>
        <v>0</v>
      </c>
      <c r="Y37" s="173">
        <f t="shared" si="12"/>
        <v>0</v>
      </c>
      <c r="Z37" s="160">
        <f t="shared" si="13"/>
        <v>0</v>
      </c>
    </row>
    <row r="38" spans="2:26" x14ac:dyDescent="0.25">
      <c r="B38" s="166">
        <v>34</v>
      </c>
      <c r="C38" s="173">
        <v>900</v>
      </c>
      <c r="D38" s="173">
        <v>80</v>
      </c>
      <c r="E38" s="173">
        <v>30</v>
      </c>
      <c r="F38" s="173">
        <v>300</v>
      </c>
      <c r="G38" s="173">
        <v>15</v>
      </c>
      <c r="H38" s="173">
        <v>0.9</v>
      </c>
      <c r="I38" s="173">
        <v>4.5</v>
      </c>
      <c r="J38" s="173">
        <v>350</v>
      </c>
      <c r="K38" s="173">
        <v>8300</v>
      </c>
      <c r="L38" s="173">
        <v>4200</v>
      </c>
      <c r="M38" s="173">
        <v>750</v>
      </c>
      <c r="N38" s="160">
        <v>500</v>
      </c>
      <c r="O38" s="173">
        <f t="shared" si="2"/>
        <v>0</v>
      </c>
      <c r="P38" s="173">
        <f t="shared" si="3"/>
        <v>0</v>
      </c>
      <c r="Q38" s="173">
        <f t="shared" si="4"/>
        <v>0</v>
      </c>
      <c r="R38" s="173">
        <f t="shared" si="5"/>
        <v>0</v>
      </c>
      <c r="S38" s="173">
        <f t="shared" si="6"/>
        <v>0</v>
      </c>
      <c r="T38" s="173">
        <f t="shared" si="7"/>
        <v>0</v>
      </c>
      <c r="U38" s="173">
        <f t="shared" si="8"/>
        <v>0</v>
      </c>
      <c r="V38" s="173">
        <f t="shared" si="9"/>
        <v>0</v>
      </c>
      <c r="W38" s="173">
        <f t="shared" si="10"/>
        <v>0</v>
      </c>
      <c r="X38" s="173">
        <f t="shared" si="11"/>
        <v>0</v>
      </c>
      <c r="Y38" s="173">
        <f t="shared" si="12"/>
        <v>0</v>
      </c>
      <c r="Z38" s="160">
        <f t="shared" si="13"/>
        <v>0</v>
      </c>
    </row>
    <row r="39" spans="2:26" x14ac:dyDescent="0.25">
      <c r="B39" s="166">
        <v>35</v>
      </c>
      <c r="C39" s="173">
        <v>900</v>
      </c>
      <c r="D39" s="173">
        <v>80</v>
      </c>
      <c r="E39" s="173">
        <v>32</v>
      </c>
      <c r="F39" s="173">
        <v>350</v>
      </c>
      <c r="G39" s="173">
        <v>16</v>
      </c>
      <c r="H39" s="173">
        <v>1</v>
      </c>
      <c r="I39" s="173">
        <v>5</v>
      </c>
      <c r="J39" s="173">
        <v>400</v>
      </c>
      <c r="K39" s="173">
        <v>8400</v>
      </c>
      <c r="L39" s="173">
        <v>4300</v>
      </c>
      <c r="M39" s="173">
        <v>800</v>
      </c>
      <c r="N39" s="160">
        <v>550</v>
      </c>
      <c r="O39" s="173">
        <f t="shared" si="2"/>
        <v>0</v>
      </c>
      <c r="P39" s="173">
        <f t="shared" si="3"/>
        <v>0</v>
      </c>
      <c r="Q39" s="173">
        <f t="shared" si="4"/>
        <v>0</v>
      </c>
      <c r="R39" s="173">
        <f t="shared" si="5"/>
        <v>0</v>
      </c>
      <c r="S39" s="173">
        <f t="shared" si="6"/>
        <v>0</v>
      </c>
      <c r="T39" s="173">
        <f t="shared" si="7"/>
        <v>0</v>
      </c>
      <c r="U39" s="173">
        <f t="shared" si="8"/>
        <v>0</v>
      </c>
      <c r="V39" s="173">
        <f t="shared" si="9"/>
        <v>0</v>
      </c>
      <c r="W39" s="173">
        <f t="shared" si="10"/>
        <v>0</v>
      </c>
      <c r="X39" s="173">
        <f t="shared" si="11"/>
        <v>0</v>
      </c>
      <c r="Y39" s="173">
        <f t="shared" si="12"/>
        <v>0</v>
      </c>
      <c r="Z39" s="160">
        <f t="shared" si="13"/>
        <v>0</v>
      </c>
    </row>
    <row r="40" spans="2:26" x14ac:dyDescent="0.25">
      <c r="B40" s="166">
        <v>36</v>
      </c>
      <c r="C40" s="173">
        <v>900</v>
      </c>
      <c r="D40" s="173">
        <v>90</v>
      </c>
      <c r="E40" s="173">
        <v>34</v>
      </c>
      <c r="F40" s="173">
        <v>400</v>
      </c>
      <c r="G40" s="173">
        <v>17</v>
      </c>
      <c r="H40" s="173">
        <v>1.1000000000000001</v>
      </c>
      <c r="I40" s="173">
        <v>2</v>
      </c>
      <c r="J40" s="173">
        <v>450</v>
      </c>
      <c r="K40" s="173">
        <v>8500</v>
      </c>
      <c r="L40" s="173">
        <v>4400</v>
      </c>
      <c r="M40" s="173">
        <v>500</v>
      </c>
      <c r="N40" s="160">
        <v>400</v>
      </c>
      <c r="O40" s="173">
        <f t="shared" si="2"/>
        <v>0</v>
      </c>
      <c r="P40" s="173">
        <f t="shared" si="3"/>
        <v>0</v>
      </c>
      <c r="Q40" s="173">
        <f t="shared" si="4"/>
        <v>0</v>
      </c>
      <c r="R40" s="173">
        <f t="shared" si="5"/>
        <v>0</v>
      </c>
      <c r="S40" s="173">
        <f t="shared" si="6"/>
        <v>0</v>
      </c>
      <c r="T40" s="173">
        <f t="shared" si="7"/>
        <v>0</v>
      </c>
      <c r="U40" s="173">
        <f t="shared" si="8"/>
        <v>0</v>
      </c>
      <c r="V40" s="173">
        <f t="shared" si="9"/>
        <v>0</v>
      </c>
      <c r="W40" s="173">
        <f t="shared" si="10"/>
        <v>0</v>
      </c>
      <c r="X40" s="173">
        <f t="shared" si="11"/>
        <v>0</v>
      </c>
      <c r="Y40" s="173">
        <f t="shared" si="12"/>
        <v>0</v>
      </c>
      <c r="Z40" s="160">
        <f t="shared" si="13"/>
        <v>0</v>
      </c>
    </row>
    <row r="41" spans="2:26" x14ac:dyDescent="0.25">
      <c r="B41" s="166">
        <v>37</v>
      </c>
      <c r="C41" s="173">
        <v>900</v>
      </c>
      <c r="D41" s="173">
        <v>90</v>
      </c>
      <c r="E41" s="173">
        <v>36</v>
      </c>
      <c r="F41" s="173">
        <v>450</v>
      </c>
      <c r="G41" s="173">
        <v>18</v>
      </c>
      <c r="H41" s="173">
        <v>1.2</v>
      </c>
      <c r="I41" s="173">
        <v>2.5</v>
      </c>
      <c r="J41" s="173">
        <v>500</v>
      </c>
      <c r="K41" s="173">
        <v>8600</v>
      </c>
      <c r="L41" s="173">
        <v>4500</v>
      </c>
      <c r="M41" s="173">
        <v>550</v>
      </c>
      <c r="N41" s="160">
        <v>400</v>
      </c>
      <c r="O41" s="173">
        <f t="shared" si="2"/>
        <v>0</v>
      </c>
      <c r="P41" s="173">
        <f t="shared" si="3"/>
        <v>0</v>
      </c>
      <c r="Q41" s="173">
        <f t="shared" si="4"/>
        <v>0</v>
      </c>
      <c r="R41" s="173">
        <f t="shared" si="5"/>
        <v>0</v>
      </c>
      <c r="S41" s="173">
        <f t="shared" si="6"/>
        <v>0</v>
      </c>
      <c r="T41" s="173">
        <f t="shared" si="7"/>
        <v>0</v>
      </c>
      <c r="U41" s="173">
        <f t="shared" si="8"/>
        <v>0</v>
      </c>
      <c r="V41" s="173">
        <f t="shared" si="9"/>
        <v>0</v>
      </c>
      <c r="W41" s="173">
        <f t="shared" si="10"/>
        <v>0</v>
      </c>
      <c r="X41" s="173">
        <f t="shared" si="11"/>
        <v>0</v>
      </c>
      <c r="Y41" s="173">
        <f t="shared" si="12"/>
        <v>0</v>
      </c>
      <c r="Z41" s="160">
        <f t="shared" si="13"/>
        <v>0</v>
      </c>
    </row>
    <row r="42" spans="2:26" x14ac:dyDescent="0.25">
      <c r="B42" s="166">
        <v>38</v>
      </c>
      <c r="C42" s="173">
        <v>900</v>
      </c>
      <c r="D42" s="173">
        <v>90</v>
      </c>
      <c r="E42" s="173">
        <v>38</v>
      </c>
      <c r="F42" s="173">
        <v>500</v>
      </c>
      <c r="G42" s="173">
        <v>19</v>
      </c>
      <c r="H42" s="173">
        <v>1.3</v>
      </c>
      <c r="I42" s="173">
        <v>3</v>
      </c>
      <c r="J42" s="173">
        <v>550</v>
      </c>
      <c r="K42" s="173">
        <v>8700</v>
      </c>
      <c r="L42" s="173">
        <v>4600</v>
      </c>
      <c r="M42" s="173">
        <v>600</v>
      </c>
      <c r="N42" s="160">
        <v>450</v>
      </c>
      <c r="O42" s="173">
        <f t="shared" si="2"/>
        <v>0</v>
      </c>
      <c r="P42" s="173">
        <f t="shared" si="3"/>
        <v>0</v>
      </c>
      <c r="Q42" s="173">
        <f t="shared" si="4"/>
        <v>0</v>
      </c>
      <c r="R42" s="173">
        <f t="shared" si="5"/>
        <v>0</v>
      </c>
      <c r="S42" s="173">
        <f t="shared" si="6"/>
        <v>0</v>
      </c>
      <c r="T42" s="173">
        <f t="shared" si="7"/>
        <v>0</v>
      </c>
      <c r="U42" s="173">
        <f t="shared" si="8"/>
        <v>0</v>
      </c>
      <c r="V42" s="173">
        <f t="shared" si="9"/>
        <v>0</v>
      </c>
      <c r="W42" s="173">
        <f t="shared" si="10"/>
        <v>0</v>
      </c>
      <c r="X42" s="173">
        <f t="shared" si="11"/>
        <v>0</v>
      </c>
      <c r="Y42" s="173">
        <f t="shared" si="12"/>
        <v>0</v>
      </c>
      <c r="Z42" s="160">
        <f t="shared" si="13"/>
        <v>0</v>
      </c>
    </row>
    <row r="43" spans="2:26" x14ac:dyDescent="0.25">
      <c r="B43" s="166">
        <v>39</v>
      </c>
      <c r="C43" s="173">
        <v>900</v>
      </c>
      <c r="D43" s="173">
        <v>90</v>
      </c>
      <c r="E43" s="173">
        <v>40</v>
      </c>
      <c r="F43" s="173">
        <v>550</v>
      </c>
      <c r="G43" s="173">
        <v>20</v>
      </c>
      <c r="H43" s="173">
        <v>1.4</v>
      </c>
      <c r="I43" s="173">
        <v>3.5</v>
      </c>
      <c r="J43" s="173">
        <v>600</v>
      </c>
      <c r="K43" s="173">
        <v>8800</v>
      </c>
      <c r="L43" s="173">
        <v>4700</v>
      </c>
      <c r="M43" s="173">
        <v>650</v>
      </c>
      <c r="N43" s="160">
        <v>450</v>
      </c>
      <c r="O43" s="173">
        <f t="shared" si="2"/>
        <v>0</v>
      </c>
      <c r="P43" s="173">
        <f t="shared" si="3"/>
        <v>0</v>
      </c>
      <c r="Q43" s="173">
        <f t="shared" si="4"/>
        <v>0</v>
      </c>
      <c r="R43" s="173">
        <f t="shared" si="5"/>
        <v>0</v>
      </c>
      <c r="S43" s="173">
        <f t="shared" si="6"/>
        <v>0</v>
      </c>
      <c r="T43" s="173">
        <f t="shared" si="7"/>
        <v>0</v>
      </c>
      <c r="U43" s="173">
        <f t="shared" si="8"/>
        <v>0</v>
      </c>
      <c r="V43" s="173">
        <f t="shared" si="9"/>
        <v>0</v>
      </c>
      <c r="W43" s="173">
        <f t="shared" si="10"/>
        <v>0</v>
      </c>
      <c r="X43" s="173">
        <f t="shared" si="11"/>
        <v>0</v>
      </c>
      <c r="Y43" s="173">
        <f t="shared" si="12"/>
        <v>0</v>
      </c>
      <c r="Z43" s="160">
        <f t="shared" si="13"/>
        <v>0</v>
      </c>
    </row>
    <row r="44" spans="2:26" x14ac:dyDescent="0.25">
      <c r="B44" s="166">
        <v>40</v>
      </c>
      <c r="C44" s="173">
        <v>900</v>
      </c>
      <c r="D44" s="173">
        <v>90</v>
      </c>
      <c r="E44" s="173">
        <v>42</v>
      </c>
      <c r="F44" s="173">
        <v>600</v>
      </c>
      <c r="G44" s="173">
        <v>21</v>
      </c>
      <c r="H44" s="173">
        <v>1.5</v>
      </c>
      <c r="I44" s="173">
        <v>4</v>
      </c>
      <c r="J44" s="173">
        <v>650</v>
      </c>
      <c r="K44" s="173">
        <v>8900</v>
      </c>
      <c r="L44" s="173">
        <v>4800</v>
      </c>
      <c r="M44" s="173">
        <v>700</v>
      </c>
      <c r="N44" s="160">
        <v>500</v>
      </c>
      <c r="O44" s="173">
        <f t="shared" si="2"/>
        <v>0</v>
      </c>
      <c r="P44" s="173">
        <f t="shared" si="3"/>
        <v>0</v>
      </c>
      <c r="Q44" s="173">
        <f t="shared" si="4"/>
        <v>0</v>
      </c>
      <c r="R44" s="173">
        <f t="shared" si="5"/>
        <v>0</v>
      </c>
      <c r="S44" s="173">
        <f t="shared" si="6"/>
        <v>0</v>
      </c>
      <c r="T44" s="173">
        <f t="shared" si="7"/>
        <v>0</v>
      </c>
      <c r="U44" s="173">
        <f t="shared" si="8"/>
        <v>0</v>
      </c>
      <c r="V44" s="173">
        <f t="shared" si="9"/>
        <v>0</v>
      </c>
      <c r="W44" s="173">
        <f t="shared" si="10"/>
        <v>0</v>
      </c>
      <c r="X44" s="173">
        <f t="shared" si="11"/>
        <v>0</v>
      </c>
      <c r="Y44" s="173">
        <f t="shared" si="12"/>
        <v>0</v>
      </c>
      <c r="Z44" s="160">
        <f t="shared" si="13"/>
        <v>0</v>
      </c>
    </row>
    <row r="45" spans="2:26" x14ac:dyDescent="0.25">
      <c r="B45" s="166">
        <v>41</v>
      </c>
      <c r="C45" s="173">
        <v>1000</v>
      </c>
      <c r="D45" s="173">
        <v>90</v>
      </c>
      <c r="E45" s="173">
        <v>44</v>
      </c>
      <c r="F45" s="173">
        <v>250</v>
      </c>
      <c r="G45" s="173">
        <v>22</v>
      </c>
      <c r="H45" s="173">
        <v>0.6</v>
      </c>
      <c r="I45" s="173">
        <v>4.5</v>
      </c>
      <c r="J45" s="173">
        <v>300</v>
      </c>
      <c r="K45" s="173">
        <v>9000</v>
      </c>
      <c r="L45" s="173">
        <v>4900</v>
      </c>
      <c r="M45" s="173">
        <v>750</v>
      </c>
      <c r="N45" s="160">
        <v>500</v>
      </c>
      <c r="O45" s="173">
        <f t="shared" si="2"/>
        <v>0</v>
      </c>
      <c r="P45" s="173">
        <f t="shared" si="3"/>
        <v>0</v>
      </c>
      <c r="Q45" s="173">
        <f t="shared" si="4"/>
        <v>0</v>
      </c>
      <c r="R45" s="173">
        <f t="shared" si="5"/>
        <v>0</v>
      </c>
      <c r="S45" s="173">
        <f t="shared" si="6"/>
        <v>0</v>
      </c>
      <c r="T45" s="173">
        <f t="shared" si="7"/>
        <v>0</v>
      </c>
      <c r="U45" s="173">
        <f t="shared" si="8"/>
        <v>0</v>
      </c>
      <c r="V45" s="173">
        <f t="shared" si="9"/>
        <v>0</v>
      </c>
      <c r="W45" s="173">
        <f t="shared" si="10"/>
        <v>0</v>
      </c>
      <c r="X45" s="173">
        <f t="shared" si="11"/>
        <v>0</v>
      </c>
      <c r="Y45" s="173">
        <f t="shared" si="12"/>
        <v>0</v>
      </c>
      <c r="Z45" s="160">
        <f t="shared" si="13"/>
        <v>0</v>
      </c>
    </row>
    <row r="46" spans="2:26" x14ac:dyDescent="0.25">
      <c r="B46" s="166">
        <v>42</v>
      </c>
      <c r="C46" s="173">
        <v>1000</v>
      </c>
      <c r="D46" s="173">
        <v>100</v>
      </c>
      <c r="E46" s="173">
        <v>46</v>
      </c>
      <c r="F46" s="173">
        <v>300</v>
      </c>
      <c r="G46" s="173">
        <v>15</v>
      </c>
      <c r="H46" s="173">
        <v>0.7</v>
      </c>
      <c r="I46" s="173">
        <v>5</v>
      </c>
      <c r="J46" s="173">
        <v>350</v>
      </c>
      <c r="K46" s="173">
        <v>6000</v>
      </c>
      <c r="L46" s="173">
        <v>4900</v>
      </c>
      <c r="M46" s="173">
        <v>800</v>
      </c>
      <c r="N46" s="160">
        <v>550</v>
      </c>
      <c r="O46" s="173">
        <f t="shared" si="2"/>
        <v>0</v>
      </c>
      <c r="P46" s="173">
        <f t="shared" si="3"/>
        <v>0</v>
      </c>
      <c r="Q46" s="173">
        <f t="shared" si="4"/>
        <v>0</v>
      </c>
      <c r="R46" s="173">
        <f t="shared" si="5"/>
        <v>0</v>
      </c>
      <c r="S46" s="173">
        <f t="shared" si="6"/>
        <v>0</v>
      </c>
      <c r="T46" s="173">
        <f t="shared" si="7"/>
        <v>0</v>
      </c>
      <c r="U46" s="173">
        <f t="shared" si="8"/>
        <v>0</v>
      </c>
      <c r="V46" s="173">
        <f t="shared" si="9"/>
        <v>0</v>
      </c>
      <c r="W46" s="173">
        <f t="shared" si="10"/>
        <v>0</v>
      </c>
      <c r="X46" s="173">
        <f t="shared" si="11"/>
        <v>0</v>
      </c>
      <c r="Y46" s="173">
        <f t="shared" si="12"/>
        <v>0</v>
      </c>
      <c r="Z46" s="160">
        <f t="shared" si="13"/>
        <v>0</v>
      </c>
    </row>
    <row r="47" spans="2:26" x14ac:dyDescent="0.25">
      <c r="B47" s="166">
        <v>43</v>
      </c>
      <c r="C47" s="173">
        <v>1000</v>
      </c>
      <c r="D47" s="173">
        <v>100</v>
      </c>
      <c r="E47" s="173">
        <v>48</v>
      </c>
      <c r="F47" s="173">
        <v>350</v>
      </c>
      <c r="G47" s="173">
        <v>16</v>
      </c>
      <c r="H47" s="173">
        <v>0.8</v>
      </c>
      <c r="I47" s="173">
        <v>2</v>
      </c>
      <c r="J47" s="173">
        <v>400</v>
      </c>
      <c r="K47" s="173">
        <v>6100</v>
      </c>
      <c r="L47" s="173">
        <v>4900</v>
      </c>
      <c r="M47" s="173">
        <v>500</v>
      </c>
      <c r="N47" s="160">
        <v>400</v>
      </c>
      <c r="O47" s="173">
        <f t="shared" si="2"/>
        <v>0</v>
      </c>
      <c r="P47" s="173">
        <f t="shared" si="3"/>
        <v>0</v>
      </c>
      <c r="Q47" s="173">
        <f t="shared" si="4"/>
        <v>0</v>
      </c>
      <c r="R47" s="173">
        <f t="shared" si="5"/>
        <v>0</v>
      </c>
      <c r="S47" s="173">
        <f t="shared" si="6"/>
        <v>0</v>
      </c>
      <c r="T47" s="173">
        <f t="shared" si="7"/>
        <v>0</v>
      </c>
      <c r="U47" s="173">
        <f t="shared" si="8"/>
        <v>0</v>
      </c>
      <c r="V47" s="173">
        <f t="shared" si="9"/>
        <v>0</v>
      </c>
      <c r="W47" s="173">
        <f t="shared" si="10"/>
        <v>0</v>
      </c>
      <c r="X47" s="173">
        <f t="shared" si="11"/>
        <v>0</v>
      </c>
      <c r="Y47" s="173">
        <f t="shared" si="12"/>
        <v>0</v>
      </c>
      <c r="Z47" s="160">
        <f t="shared" si="13"/>
        <v>0</v>
      </c>
    </row>
    <row r="48" spans="2:26" x14ac:dyDescent="0.25">
      <c r="B48" s="166">
        <v>44</v>
      </c>
      <c r="C48" s="173">
        <v>1000</v>
      </c>
      <c r="D48" s="173">
        <v>100</v>
      </c>
      <c r="E48" s="173">
        <v>50</v>
      </c>
      <c r="F48" s="173">
        <v>400</v>
      </c>
      <c r="G48" s="173">
        <v>17</v>
      </c>
      <c r="H48" s="173">
        <v>0.9</v>
      </c>
      <c r="I48" s="173">
        <v>2.5</v>
      </c>
      <c r="J48" s="173">
        <v>450</v>
      </c>
      <c r="K48" s="173">
        <v>6200</v>
      </c>
      <c r="L48" s="173">
        <v>4900</v>
      </c>
      <c r="M48" s="173">
        <v>550</v>
      </c>
      <c r="N48" s="160">
        <v>400</v>
      </c>
      <c r="O48" s="173">
        <f t="shared" si="2"/>
        <v>0</v>
      </c>
      <c r="P48" s="173">
        <f t="shared" si="3"/>
        <v>0</v>
      </c>
      <c r="Q48" s="173">
        <f t="shared" si="4"/>
        <v>0</v>
      </c>
      <c r="R48" s="173">
        <f t="shared" si="5"/>
        <v>0</v>
      </c>
      <c r="S48" s="173">
        <f t="shared" si="6"/>
        <v>0</v>
      </c>
      <c r="T48" s="173">
        <f t="shared" si="7"/>
        <v>0</v>
      </c>
      <c r="U48" s="173">
        <f t="shared" si="8"/>
        <v>0</v>
      </c>
      <c r="V48" s="173">
        <f t="shared" si="9"/>
        <v>0</v>
      </c>
      <c r="W48" s="173">
        <f t="shared" si="10"/>
        <v>0</v>
      </c>
      <c r="X48" s="173">
        <f t="shared" si="11"/>
        <v>0</v>
      </c>
      <c r="Y48" s="173">
        <f t="shared" si="12"/>
        <v>0</v>
      </c>
      <c r="Z48" s="160">
        <f t="shared" si="13"/>
        <v>0</v>
      </c>
    </row>
    <row r="49" spans="2:26" x14ac:dyDescent="0.25">
      <c r="B49" s="166">
        <v>45</v>
      </c>
      <c r="C49" s="173">
        <v>1000</v>
      </c>
      <c r="D49" s="173">
        <v>100</v>
      </c>
      <c r="E49" s="173">
        <v>30</v>
      </c>
      <c r="F49" s="173">
        <v>450</v>
      </c>
      <c r="G49" s="173">
        <v>18</v>
      </c>
      <c r="H49" s="173">
        <v>1</v>
      </c>
      <c r="I49" s="173">
        <v>3</v>
      </c>
      <c r="J49" s="173">
        <v>500</v>
      </c>
      <c r="K49" s="173">
        <v>6300</v>
      </c>
      <c r="L49" s="173">
        <v>4900</v>
      </c>
      <c r="M49" s="173">
        <v>600</v>
      </c>
      <c r="N49" s="160">
        <v>450</v>
      </c>
      <c r="O49" s="173">
        <f t="shared" si="2"/>
        <v>0</v>
      </c>
      <c r="P49" s="173">
        <f t="shared" si="3"/>
        <v>0</v>
      </c>
      <c r="Q49" s="173">
        <f t="shared" si="4"/>
        <v>0</v>
      </c>
      <c r="R49" s="173">
        <f t="shared" si="5"/>
        <v>0</v>
      </c>
      <c r="S49" s="173">
        <f t="shared" si="6"/>
        <v>0</v>
      </c>
      <c r="T49" s="173">
        <f t="shared" si="7"/>
        <v>0</v>
      </c>
      <c r="U49" s="173">
        <f t="shared" si="8"/>
        <v>0</v>
      </c>
      <c r="V49" s="173">
        <f t="shared" si="9"/>
        <v>0</v>
      </c>
      <c r="W49" s="173">
        <f t="shared" si="10"/>
        <v>0</v>
      </c>
      <c r="X49" s="173">
        <f t="shared" si="11"/>
        <v>0</v>
      </c>
      <c r="Y49" s="173">
        <f t="shared" si="12"/>
        <v>0</v>
      </c>
      <c r="Z49" s="160">
        <f t="shared" si="13"/>
        <v>0</v>
      </c>
    </row>
    <row r="50" spans="2:26" x14ac:dyDescent="0.25">
      <c r="B50" s="166">
        <v>46</v>
      </c>
      <c r="C50" s="173">
        <v>1000</v>
      </c>
      <c r="D50" s="173">
        <v>100</v>
      </c>
      <c r="E50" s="173">
        <v>32</v>
      </c>
      <c r="F50" s="173">
        <v>500</v>
      </c>
      <c r="G50" s="173">
        <v>19</v>
      </c>
      <c r="H50" s="173">
        <v>1.1000000000000001</v>
      </c>
      <c r="I50" s="173">
        <v>3.5</v>
      </c>
      <c r="J50" s="173">
        <v>550</v>
      </c>
      <c r="K50" s="173">
        <v>6400</v>
      </c>
      <c r="L50" s="173">
        <v>4900</v>
      </c>
      <c r="M50" s="173">
        <v>650</v>
      </c>
      <c r="N50" s="160">
        <v>450</v>
      </c>
      <c r="O50" s="173">
        <f t="shared" si="2"/>
        <v>0</v>
      </c>
      <c r="P50" s="173">
        <f t="shared" si="3"/>
        <v>0</v>
      </c>
      <c r="Q50" s="173">
        <f t="shared" si="4"/>
        <v>0</v>
      </c>
      <c r="R50" s="173">
        <f t="shared" si="5"/>
        <v>0</v>
      </c>
      <c r="S50" s="173">
        <f t="shared" si="6"/>
        <v>0</v>
      </c>
      <c r="T50" s="173">
        <f t="shared" si="7"/>
        <v>0</v>
      </c>
      <c r="U50" s="173">
        <f t="shared" si="8"/>
        <v>0</v>
      </c>
      <c r="V50" s="173">
        <f t="shared" si="9"/>
        <v>0</v>
      </c>
      <c r="W50" s="173">
        <f t="shared" si="10"/>
        <v>0</v>
      </c>
      <c r="X50" s="173">
        <f t="shared" si="11"/>
        <v>0</v>
      </c>
      <c r="Y50" s="173">
        <f t="shared" si="12"/>
        <v>0</v>
      </c>
      <c r="Z50" s="160">
        <f t="shared" si="13"/>
        <v>0</v>
      </c>
    </row>
    <row r="51" spans="2:26" x14ac:dyDescent="0.25">
      <c r="B51" s="166">
        <v>47</v>
      </c>
      <c r="C51" s="173">
        <v>1000</v>
      </c>
      <c r="D51" s="173">
        <v>100</v>
      </c>
      <c r="E51" s="173">
        <v>34</v>
      </c>
      <c r="F51" s="173">
        <v>550</v>
      </c>
      <c r="G51" s="173">
        <v>20</v>
      </c>
      <c r="H51" s="173">
        <v>1.2</v>
      </c>
      <c r="I51" s="173">
        <v>4</v>
      </c>
      <c r="J51" s="173">
        <v>600</v>
      </c>
      <c r="K51" s="173">
        <v>6500</v>
      </c>
      <c r="L51" s="173">
        <v>4900</v>
      </c>
      <c r="M51" s="173">
        <v>700</v>
      </c>
      <c r="N51" s="160">
        <v>500</v>
      </c>
      <c r="O51" s="173">
        <f t="shared" si="2"/>
        <v>0</v>
      </c>
      <c r="P51" s="173">
        <f t="shared" si="3"/>
        <v>0</v>
      </c>
      <c r="Q51" s="173">
        <f t="shared" si="4"/>
        <v>0</v>
      </c>
      <c r="R51" s="173">
        <f t="shared" si="5"/>
        <v>0</v>
      </c>
      <c r="S51" s="173">
        <f t="shared" si="6"/>
        <v>0</v>
      </c>
      <c r="T51" s="173">
        <f t="shared" si="7"/>
        <v>0</v>
      </c>
      <c r="U51" s="173">
        <f t="shared" si="8"/>
        <v>0</v>
      </c>
      <c r="V51" s="173">
        <f t="shared" si="9"/>
        <v>0</v>
      </c>
      <c r="W51" s="173">
        <f t="shared" si="10"/>
        <v>0</v>
      </c>
      <c r="X51" s="173">
        <f t="shared" si="11"/>
        <v>0</v>
      </c>
      <c r="Y51" s="173">
        <f t="shared" si="12"/>
        <v>0</v>
      </c>
      <c r="Z51" s="160">
        <f t="shared" si="13"/>
        <v>0</v>
      </c>
    </row>
    <row r="52" spans="2:26" x14ac:dyDescent="0.25">
      <c r="B52" s="166">
        <v>48</v>
      </c>
      <c r="C52" s="173">
        <v>1000</v>
      </c>
      <c r="D52" s="173">
        <v>110</v>
      </c>
      <c r="E52" s="173">
        <v>36</v>
      </c>
      <c r="F52" s="173">
        <v>600</v>
      </c>
      <c r="G52" s="173">
        <v>21</v>
      </c>
      <c r="H52" s="173">
        <v>1.3</v>
      </c>
      <c r="I52" s="173">
        <v>4.5</v>
      </c>
      <c r="J52" s="173">
        <v>650</v>
      </c>
      <c r="K52" s="173">
        <v>6600</v>
      </c>
      <c r="L52" s="173">
        <v>4900</v>
      </c>
      <c r="M52" s="173">
        <v>750</v>
      </c>
      <c r="N52" s="160">
        <v>500</v>
      </c>
      <c r="O52" s="173">
        <f t="shared" si="2"/>
        <v>0</v>
      </c>
      <c r="P52" s="173">
        <f t="shared" si="3"/>
        <v>0</v>
      </c>
      <c r="Q52" s="173">
        <f t="shared" si="4"/>
        <v>0</v>
      </c>
      <c r="R52" s="173">
        <f t="shared" si="5"/>
        <v>0</v>
      </c>
      <c r="S52" s="173">
        <f t="shared" si="6"/>
        <v>0</v>
      </c>
      <c r="T52" s="173">
        <f t="shared" si="7"/>
        <v>0</v>
      </c>
      <c r="U52" s="173">
        <f t="shared" si="8"/>
        <v>0</v>
      </c>
      <c r="V52" s="173">
        <f t="shared" si="9"/>
        <v>0</v>
      </c>
      <c r="W52" s="173">
        <f t="shared" si="10"/>
        <v>0</v>
      </c>
      <c r="X52" s="173">
        <f t="shared" si="11"/>
        <v>0</v>
      </c>
      <c r="Y52" s="173">
        <f t="shared" si="12"/>
        <v>0</v>
      </c>
      <c r="Z52" s="160">
        <f t="shared" si="13"/>
        <v>0</v>
      </c>
    </row>
    <row r="53" spans="2:26" x14ac:dyDescent="0.25">
      <c r="B53" s="166">
        <v>49</v>
      </c>
      <c r="C53" s="173">
        <v>1000</v>
      </c>
      <c r="D53" s="173">
        <v>110</v>
      </c>
      <c r="E53" s="173">
        <v>38</v>
      </c>
      <c r="F53" s="173">
        <v>250</v>
      </c>
      <c r="G53" s="173">
        <v>22</v>
      </c>
      <c r="H53" s="173">
        <v>1.4</v>
      </c>
      <c r="I53" s="173">
        <v>5</v>
      </c>
      <c r="J53" s="173">
        <v>300</v>
      </c>
      <c r="K53" s="173">
        <v>6700</v>
      </c>
      <c r="L53" s="173">
        <v>4900</v>
      </c>
      <c r="M53" s="173">
        <v>800</v>
      </c>
      <c r="N53" s="160">
        <v>550</v>
      </c>
      <c r="O53" s="173">
        <f t="shared" si="2"/>
        <v>0</v>
      </c>
      <c r="P53" s="173">
        <f t="shared" si="3"/>
        <v>0</v>
      </c>
      <c r="Q53" s="173">
        <f t="shared" si="4"/>
        <v>0</v>
      </c>
      <c r="R53" s="173">
        <f t="shared" si="5"/>
        <v>0</v>
      </c>
      <c r="S53" s="173">
        <f t="shared" si="6"/>
        <v>0</v>
      </c>
      <c r="T53" s="173">
        <f t="shared" si="7"/>
        <v>0</v>
      </c>
      <c r="U53" s="173">
        <f t="shared" si="8"/>
        <v>0</v>
      </c>
      <c r="V53" s="173">
        <f t="shared" si="9"/>
        <v>0</v>
      </c>
      <c r="W53" s="173">
        <f t="shared" si="10"/>
        <v>0</v>
      </c>
      <c r="X53" s="173">
        <f t="shared" si="11"/>
        <v>0</v>
      </c>
      <c r="Y53" s="173">
        <f t="shared" si="12"/>
        <v>0</v>
      </c>
      <c r="Z53" s="160">
        <f t="shared" si="13"/>
        <v>0</v>
      </c>
    </row>
    <row r="54" spans="2:26" x14ac:dyDescent="0.25">
      <c r="B54" s="166">
        <v>50</v>
      </c>
      <c r="C54" s="173">
        <v>1000</v>
      </c>
      <c r="D54" s="173">
        <v>110</v>
      </c>
      <c r="E54" s="173">
        <v>40</v>
      </c>
      <c r="F54" s="173">
        <v>300</v>
      </c>
      <c r="G54" s="173">
        <v>23</v>
      </c>
      <c r="H54" s="173">
        <v>1.5</v>
      </c>
      <c r="I54" s="173">
        <v>2</v>
      </c>
      <c r="J54" s="173">
        <v>350</v>
      </c>
      <c r="K54" s="173">
        <v>6800</v>
      </c>
      <c r="L54" s="173">
        <v>4900</v>
      </c>
      <c r="M54" s="173">
        <v>500</v>
      </c>
      <c r="N54" s="160">
        <v>400</v>
      </c>
      <c r="O54" s="173">
        <f t="shared" si="2"/>
        <v>0</v>
      </c>
      <c r="P54" s="173">
        <f t="shared" si="3"/>
        <v>0</v>
      </c>
      <c r="Q54" s="173">
        <f t="shared" si="4"/>
        <v>0</v>
      </c>
      <c r="R54" s="173">
        <f t="shared" si="5"/>
        <v>0</v>
      </c>
      <c r="S54" s="173">
        <f t="shared" si="6"/>
        <v>0</v>
      </c>
      <c r="T54" s="173">
        <f t="shared" si="7"/>
        <v>0</v>
      </c>
      <c r="U54" s="173">
        <f t="shared" si="8"/>
        <v>0</v>
      </c>
      <c r="V54" s="173">
        <f t="shared" si="9"/>
        <v>0</v>
      </c>
      <c r="W54" s="173">
        <f t="shared" si="10"/>
        <v>0</v>
      </c>
      <c r="X54" s="173">
        <f t="shared" si="11"/>
        <v>0</v>
      </c>
      <c r="Y54" s="173">
        <f t="shared" si="12"/>
        <v>0</v>
      </c>
      <c r="Z54" s="160">
        <f t="shared" si="13"/>
        <v>0</v>
      </c>
    </row>
    <row r="55" spans="2:26" x14ac:dyDescent="0.25">
      <c r="B55" s="166">
        <v>51</v>
      </c>
      <c r="C55" s="173">
        <v>1000</v>
      </c>
      <c r="D55" s="173">
        <v>110</v>
      </c>
      <c r="E55" s="173">
        <v>42</v>
      </c>
      <c r="F55" s="173">
        <v>350</v>
      </c>
      <c r="G55" s="173">
        <v>24</v>
      </c>
      <c r="H55" s="173">
        <v>1.6</v>
      </c>
      <c r="I55" s="173">
        <v>2.5</v>
      </c>
      <c r="J55" s="173">
        <v>400</v>
      </c>
      <c r="K55" s="173">
        <v>6900</v>
      </c>
      <c r="L55" s="173">
        <v>4900</v>
      </c>
      <c r="M55" s="173">
        <v>550</v>
      </c>
      <c r="N55" s="160">
        <v>400</v>
      </c>
      <c r="O55" s="173">
        <f t="shared" si="2"/>
        <v>0</v>
      </c>
      <c r="P55" s="173">
        <f t="shared" si="3"/>
        <v>0</v>
      </c>
      <c r="Q55" s="173">
        <f t="shared" si="4"/>
        <v>0</v>
      </c>
      <c r="R55" s="173">
        <f t="shared" si="5"/>
        <v>0</v>
      </c>
      <c r="S55" s="173">
        <f t="shared" si="6"/>
        <v>0</v>
      </c>
      <c r="T55" s="173">
        <f t="shared" si="7"/>
        <v>0</v>
      </c>
      <c r="U55" s="173">
        <f t="shared" si="8"/>
        <v>0</v>
      </c>
      <c r="V55" s="173">
        <f t="shared" si="9"/>
        <v>0</v>
      </c>
      <c r="W55" s="173">
        <f t="shared" si="10"/>
        <v>0</v>
      </c>
      <c r="X55" s="173">
        <f t="shared" si="11"/>
        <v>0</v>
      </c>
      <c r="Y55" s="173">
        <f t="shared" si="12"/>
        <v>0</v>
      </c>
      <c r="Z55" s="160">
        <f t="shared" si="13"/>
        <v>0</v>
      </c>
    </row>
    <row r="56" spans="2:26" x14ac:dyDescent="0.25">
      <c r="B56" s="166">
        <v>52</v>
      </c>
      <c r="C56" s="173">
        <v>1100</v>
      </c>
      <c r="D56" s="173">
        <v>80</v>
      </c>
      <c r="E56" s="173">
        <v>30</v>
      </c>
      <c r="F56" s="173">
        <v>250</v>
      </c>
      <c r="G56" s="173">
        <v>15</v>
      </c>
      <c r="H56" s="173">
        <v>0.6</v>
      </c>
      <c r="I56" s="173">
        <v>2</v>
      </c>
      <c r="J56" s="173">
        <v>300</v>
      </c>
      <c r="K56" s="173">
        <v>5000</v>
      </c>
      <c r="L56" s="173">
        <v>4300</v>
      </c>
      <c r="M56" s="173">
        <v>750</v>
      </c>
      <c r="N56" s="160">
        <v>550</v>
      </c>
      <c r="O56" s="173">
        <f t="shared" si="2"/>
        <v>0</v>
      </c>
      <c r="P56" s="173">
        <f t="shared" si="3"/>
        <v>0</v>
      </c>
      <c r="Q56" s="173">
        <f t="shared" si="4"/>
        <v>0</v>
      </c>
      <c r="R56" s="173">
        <f t="shared" si="5"/>
        <v>0</v>
      </c>
      <c r="S56" s="173">
        <f t="shared" si="6"/>
        <v>0</v>
      </c>
      <c r="T56" s="173">
        <f t="shared" si="7"/>
        <v>0</v>
      </c>
      <c r="U56" s="173">
        <f t="shared" si="8"/>
        <v>0</v>
      </c>
      <c r="V56" s="173">
        <f t="shared" si="9"/>
        <v>0</v>
      </c>
      <c r="W56" s="173">
        <f t="shared" si="10"/>
        <v>0</v>
      </c>
      <c r="X56" s="173">
        <f t="shared" si="11"/>
        <v>0</v>
      </c>
      <c r="Y56" s="173">
        <f t="shared" si="12"/>
        <v>0</v>
      </c>
      <c r="Z56" s="160">
        <f t="shared" si="13"/>
        <v>0</v>
      </c>
    </row>
    <row r="57" spans="2:26" x14ac:dyDescent="0.25">
      <c r="B57" s="166">
        <v>53</v>
      </c>
      <c r="C57" s="173">
        <v>1100</v>
      </c>
      <c r="D57" s="173">
        <v>80</v>
      </c>
      <c r="E57" s="173">
        <v>32</v>
      </c>
      <c r="F57" s="173">
        <v>300</v>
      </c>
      <c r="G57" s="173">
        <v>16</v>
      </c>
      <c r="H57" s="173">
        <v>0.7</v>
      </c>
      <c r="I57" s="173">
        <v>2.5</v>
      </c>
      <c r="J57" s="173">
        <v>350</v>
      </c>
      <c r="K57" s="173">
        <v>5100</v>
      </c>
      <c r="L57" s="173">
        <v>4400</v>
      </c>
      <c r="M57" s="173">
        <v>800</v>
      </c>
      <c r="N57" s="160">
        <v>400</v>
      </c>
      <c r="O57" s="173">
        <f t="shared" si="2"/>
        <v>0</v>
      </c>
      <c r="P57" s="173">
        <f t="shared" si="3"/>
        <v>0</v>
      </c>
      <c r="Q57" s="173">
        <f t="shared" si="4"/>
        <v>0</v>
      </c>
      <c r="R57" s="173">
        <f t="shared" si="5"/>
        <v>0</v>
      </c>
      <c r="S57" s="173">
        <f t="shared" si="6"/>
        <v>0</v>
      </c>
      <c r="T57" s="173">
        <f t="shared" si="7"/>
        <v>0</v>
      </c>
      <c r="U57" s="173">
        <f t="shared" si="8"/>
        <v>0</v>
      </c>
      <c r="V57" s="173">
        <f t="shared" si="9"/>
        <v>0</v>
      </c>
      <c r="W57" s="173">
        <f t="shared" si="10"/>
        <v>0</v>
      </c>
      <c r="X57" s="173">
        <f t="shared" si="11"/>
        <v>0</v>
      </c>
      <c r="Y57" s="173">
        <f t="shared" si="12"/>
        <v>0</v>
      </c>
      <c r="Z57" s="160">
        <f t="shared" si="13"/>
        <v>0</v>
      </c>
    </row>
    <row r="58" spans="2:26" x14ac:dyDescent="0.25">
      <c r="B58" s="166">
        <v>54</v>
      </c>
      <c r="C58" s="173">
        <v>1100</v>
      </c>
      <c r="D58" s="173">
        <v>90</v>
      </c>
      <c r="E58" s="173">
        <v>34</v>
      </c>
      <c r="F58" s="173">
        <v>350</v>
      </c>
      <c r="G58" s="173">
        <v>17</v>
      </c>
      <c r="H58" s="173">
        <v>0.8</v>
      </c>
      <c r="I58" s="173">
        <v>3</v>
      </c>
      <c r="J58" s="173">
        <v>400</v>
      </c>
      <c r="K58" s="173">
        <v>5200</v>
      </c>
      <c r="L58" s="173">
        <v>4500</v>
      </c>
      <c r="M58" s="173">
        <v>500</v>
      </c>
      <c r="N58" s="160">
        <v>400</v>
      </c>
      <c r="O58" s="173">
        <f t="shared" si="2"/>
        <v>0</v>
      </c>
      <c r="P58" s="173">
        <f t="shared" si="3"/>
        <v>0</v>
      </c>
      <c r="Q58" s="173">
        <f t="shared" si="4"/>
        <v>0</v>
      </c>
      <c r="R58" s="173">
        <f t="shared" si="5"/>
        <v>0</v>
      </c>
      <c r="S58" s="173">
        <f t="shared" si="6"/>
        <v>0</v>
      </c>
      <c r="T58" s="173">
        <f t="shared" si="7"/>
        <v>0</v>
      </c>
      <c r="U58" s="173">
        <f t="shared" si="8"/>
        <v>0</v>
      </c>
      <c r="V58" s="173">
        <f t="shared" si="9"/>
        <v>0</v>
      </c>
      <c r="W58" s="173">
        <f t="shared" si="10"/>
        <v>0</v>
      </c>
      <c r="X58" s="173">
        <f t="shared" si="11"/>
        <v>0</v>
      </c>
      <c r="Y58" s="173">
        <f t="shared" si="12"/>
        <v>0</v>
      </c>
      <c r="Z58" s="160">
        <f t="shared" si="13"/>
        <v>0</v>
      </c>
    </row>
    <row r="59" spans="2:26" x14ac:dyDescent="0.25">
      <c r="B59" s="166">
        <v>55</v>
      </c>
      <c r="C59" s="173">
        <v>1100</v>
      </c>
      <c r="D59" s="173">
        <v>90</v>
      </c>
      <c r="E59" s="173">
        <v>36</v>
      </c>
      <c r="F59" s="173">
        <v>400</v>
      </c>
      <c r="G59" s="173">
        <v>18</v>
      </c>
      <c r="H59" s="173">
        <v>0.9</v>
      </c>
      <c r="I59" s="173">
        <v>3.5</v>
      </c>
      <c r="J59" s="173">
        <v>450</v>
      </c>
      <c r="K59" s="173">
        <v>5300</v>
      </c>
      <c r="L59" s="173">
        <v>4600</v>
      </c>
      <c r="M59" s="173">
        <v>550</v>
      </c>
      <c r="N59" s="160">
        <v>450</v>
      </c>
      <c r="O59" s="173">
        <f t="shared" si="2"/>
        <v>0</v>
      </c>
      <c r="P59" s="173">
        <f t="shared" si="3"/>
        <v>0</v>
      </c>
      <c r="Q59" s="173">
        <f t="shared" si="4"/>
        <v>0</v>
      </c>
      <c r="R59" s="173">
        <f t="shared" si="5"/>
        <v>0</v>
      </c>
      <c r="S59" s="173">
        <f t="shared" si="6"/>
        <v>0</v>
      </c>
      <c r="T59" s="173">
        <f t="shared" si="7"/>
        <v>0</v>
      </c>
      <c r="U59" s="173">
        <f t="shared" si="8"/>
        <v>0</v>
      </c>
      <c r="V59" s="173">
        <f t="shared" si="9"/>
        <v>0</v>
      </c>
      <c r="W59" s="173">
        <f t="shared" si="10"/>
        <v>0</v>
      </c>
      <c r="X59" s="173">
        <f t="shared" si="11"/>
        <v>0</v>
      </c>
      <c r="Y59" s="173">
        <f t="shared" si="12"/>
        <v>0</v>
      </c>
      <c r="Z59" s="160">
        <f t="shared" si="13"/>
        <v>0</v>
      </c>
    </row>
    <row r="60" spans="2:26" x14ac:dyDescent="0.25">
      <c r="B60" s="166">
        <v>56</v>
      </c>
      <c r="C60" s="173">
        <v>1100</v>
      </c>
      <c r="D60" s="173">
        <v>100</v>
      </c>
      <c r="E60" s="173">
        <v>38</v>
      </c>
      <c r="F60" s="173">
        <v>450</v>
      </c>
      <c r="G60" s="173">
        <v>19</v>
      </c>
      <c r="H60" s="173">
        <v>1</v>
      </c>
      <c r="I60" s="173">
        <v>4</v>
      </c>
      <c r="J60" s="173">
        <v>500</v>
      </c>
      <c r="K60" s="173">
        <v>5400</v>
      </c>
      <c r="L60" s="173">
        <v>4700</v>
      </c>
      <c r="M60" s="173">
        <v>600</v>
      </c>
      <c r="N60" s="160">
        <v>450</v>
      </c>
      <c r="O60" s="173">
        <f t="shared" si="2"/>
        <v>0</v>
      </c>
      <c r="P60" s="173">
        <f t="shared" si="3"/>
        <v>0</v>
      </c>
      <c r="Q60" s="173">
        <f t="shared" si="4"/>
        <v>0</v>
      </c>
      <c r="R60" s="173">
        <f t="shared" si="5"/>
        <v>0</v>
      </c>
      <c r="S60" s="173">
        <f t="shared" si="6"/>
        <v>0</v>
      </c>
      <c r="T60" s="173">
        <f t="shared" si="7"/>
        <v>0</v>
      </c>
      <c r="U60" s="173">
        <f t="shared" si="8"/>
        <v>0</v>
      </c>
      <c r="V60" s="173">
        <f t="shared" si="9"/>
        <v>0</v>
      </c>
      <c r="W60" s="173">
        <f t="shared" si="10"/>
        <v>0</v>
      </c>
      <c r="X60" s="173">
        <f t="shared" si="11"/>
        <v>0</v>
      </c>
      <c r="Y60" s="173">
        <f t="shared" si="12"/>
        <v>0</v>
      </c>
      <c r="Z60" s="160">
        <f t="shared" si="13"/>
        <v>0</v>
      </c>
    </row>
    <row r="61" spans="2:26" x14ac:dyDescent="0.25">
      <c r="B61" s="166">
        <v>57</v>
      </c>
      <c r="C61" s="173">
        <v>1100</v>
      </c>
      <c r="D61" s="173">
        <v>100</v>
      </c>
      <c r="E61" s="173">
        <v>40</v>
      </c>
      <c r="F61" s="173">
        <v>500</v>
      </c>
      <c r="G61" s="173">
        <v>20</v>
      </c>
      <c r="H61" s="173">
        <v>1.1000000000000001</v>
      </c>
      <c r="I61" s="173">
        <v>4.5</v>
      </c>
      <c r="J61" s="173">
        <v>550</v>
      </c>
      <c r="K61" s="173">
        <v>5500</v>
      </c>
      <c r="L61" s="173">
        <v>4800</v>
      </c>
      <c r="M61" s="173">
        <v>650</v>
      </c>
      <c r="N61" s="160">
        <v>500</v>
      </c>
      <c r="O61" s="173">
        <f t="shared" si="2"/>
        <v>0</v>
      </c>
      <c r="P61" s="173">
        <f t="shared" si="3"/>
        <v>0</v>
      </c>
      <c r="Q61" s="173">
        <f t="shared" si="4"/>
        <v>0</v>
      </c>
      <c r="R61" s="173">
        <f t="shared" si="5"/>
        <v>0</v>
      </c>
      <c r="S61" s="173">
        <f t="shared" si="6"/>
        <v>0</v>
      </c>
      <c r="T61" s="173">
        <f t="shared" si="7"/>
        <v>0</v>
      </c>
      <c r="U61" s="173">
        <f t="shared" si="8"/>
        <v>0</v>
      </c>
      <c r="V61" s="173">
        <f t="shared" si="9"/>
        <v>0</v>
      </c>
      <c r="W61" s="173">
        <f t="shared" si="10"/>
        <v>0</v>
      </c>
      <c r="X61" s="173">
        <f t="shared" si="11"/>
        <v>0</v>
      </c>
      <c r="Y61" s="173">
        <f t="shared" si="12"/>
        <v>0</v>
      </c>
      <c r="Z61" s="160">
        <f t="shared" si="13"/>
        <v>0</v>
      </c>
    </row>
    <row r="62" spans="2:26" x14ac:dyDescent="0.25">
      <c r="B62" s="166">
        <v>58</v>
      </c>
      <c r="C62" s="173">
        <v>1100</v>
      </c>
      <c r="D62" s="173">
        <v>110</v>
      </c>
      <c r="E62" s="173">
        <v>42</v>
      </c>
      <c r="F62" s="173">
        <v>550</v>
      </c>
      <c r="G62" s="173">
        <v>21</v>
      </c>
      <c r="H62" s="173">
        <v>1.2</v>
      </c>
      <c r="I62" s="173">
        <v>5</v>
      </c>
      <c r="J62" s="173">
        <v>600</v>
      </c>
      <c r="K62" s="173">
        <v>5600</v>
      </c>
      <c r="L62" s="173">
        <v>4900</v>
      </c>
      <c r="M62" s="173">
        <v>700</v>
      </c>
      <c r="N62" s="160">
        <v>500</v>
      </c>
      <c r="O62" s="173">
        <f t="shared" si="2"/>
        <v>0</v>
      </c>
      <c r="P62" s="173">
        <f t="shared" si="3"/>
        <v>0</v>
      </c>
      <c r="Q62" s="173">
        <f t="shared" si="4"/>
        <v>0</v>
      </c>
      <c r="R62" s="173">
        <f t="shared" si="5"/>
        <v>0</v>
      </c>
      <c r="S62" s="173">
        <f t="shared" si="6"/>
        <v>0</v>
      </c>
      <c r="T62" s="173">
        <f t="shared" si="7"/>
        <v>0</v>
      </c>
      <c r="U62" s="173">
        <f t="shared" si="8"/>
        <v>0</v>
      </c>
      <c r="V62" s="173">
        <f t="shared" si="9"/>
        <v>0</v>
      </c>
      <c r="W62" s="173">
        <f t="shared" si="10"/>
        <v>0</v>
      </c>
      <c r="X62" s="173">
        <f t="shared" si="11"/>
        <v>0</v>
      </c>
      <c r="Y62" s="173">
        <f t="shared" si="12"/>
        <v>0</v>
      </c>
      <c r="Z62" s="160">
        <f t="shared" si="13"/>
        <v>0</v>
      </c>
    </row>
    <row r="63" spans="2:26" x14ac:dyDescent="0.25">
      <c r="B63" s="166">
        <v>59</v>
      </c>
      <c r="C63" s="173">
        <v>1100</v>
      </c>
      <c r="D63" s="173">
        <v>110</v>
      </c>
      <c r="E63" s="173">
        <v>44</v>
      </c>
      <c r="F63" s="173">
        <v>600</v>
      </c>
      <c r="G63" s="173">
        <v>22</v>
      </c>
      <c r="H63" s="173">
        <v>1.3</v>
      </c>
      <c r="I63" s="173">
        <v>2</v>
      </c>
      <c r="J63" s="173">
        <v>650</v>
      </c>
      <c r="K63" s="173">
        <v>5700</v>
      </c>
      <c r="L63" s="173">
        <v>5000</v>
      </c>
      <c r="M63" s="173">
        <v>750</v>
      </c>
      <c r="N63" s="160">
        <v>550</v>
      </c>
      <c r="O63" s="173">
        <f t="shared" si="2"/>
        <v>0</v>
      </c>
      <c r="P63" s="173">
        <f t="shared" si="3"/>
        <v>0</v>
      </c>
      <c r="Q63" s="173">
        <f t="shared" si="4"/>
        <v>0</v>
      </c>
      <c r="R63" s="173">
        <f t="shared" si="5"/>
        <v>0</v>
      </c>
      <c r="S63" s="173">
        <f t="shared" si="6"/>
        <v>0</v>
      </c>
      <c r="T63" s="173">
        <f t="shared" si="7"/>
        <v>0</v>
      </c>
      <c r="U63" s="173">
        <f t="shared" si="8"/>
        <v>0</v>
      </c>
      <c r="V63" s="173">
        <f t="shared" si="9"/>
        <v>0</v>
      </c>
      <c r="W63" s="173">
        <f t="shared" si="10"/>
        <v>0</v>
      </c>
      <c r="X63" s="173">
        <f t="shared" si="11"/>
        <v>0</v>
      </c>
      <c r="Y63" s="173">
        <f t="shared" si="12"/>
        <v>0</v>
      </c>
      <c r="Z63" s="160">
        <f t="shared" si="13"/>
        <v>0</v>
      </c>
    </row>
    <row r="64" spans="2:26" x14ac:dyDescent="0.25">
      <c r="B64" s="166">
        <v>60</v>
      </c>
      <c r="C64" s="173">
        <v>1100</v>
      </c>
      <c r="D64" s="173">
        <v>80</v>
      </c>
      <c r="E64" s="173">
        <v>46</v>
      </c>
      <c r="F64" s="173">
        <v>250</v>
      </c>
      <c r="G64" s="173">
        <v>23</v>
      </c>
      <c r="H64" s="173">
        <v>1.4</v>
      </c>
      <c r="I64" s="173">
        <v>2.5</v>
      </c>
      <c r="J64" s="173">
        <v>300</v>
      </c>
      <c r="K64" s="173">
        <v>5800</v>
      </c>
      <c r="L64" s="173">
        <v>3000</v>
      </c>
      <c r="M64" s="173">
        <v>800</v>
      </c>
      <c r="N64" s="160">
        <v>400</v>
      </c>
      <c r="O64" s="173">
        <f t="shared" si="2"/>
        <v>0</v>
      </c>
      <c r="P64" s="173">
        <f t="shared" si="3"/>
        <v>0</v>
      </c>
      <c r="Q64" s="173">
        <f t="shared" si="4"/>
        <v>0</v>
      </c>
      <c r="R64" s="173">
        <f t="shared" si="5"/>
        <v>0</v>
      </c>
      <c r="S64" s="173">
        <f t="shared" si="6"/>
        <v>0</v>
      </c>
      <c r="T64" s="173">
        <f t="shared" si="7"/>
        <v>0</v>
      </c>
      <c r="U64" s="173">
        <f t="shared" si="8"/>
        <v>0</v>
      </c>
      <c r="V64" s="173">
        <f t="shared" si="9"/>
        <v>0</v>
      </c>
      <c r="W64" s="173">
        <f t="shared" si="10"/>
        <v>0</v>
      </c>
      <c r="X64" s="173">
        <f t="shared" si="11"/>
        <v>0</v>
      </c>
      <c r="Y64" s="173">
        <f t="shared" si="12"/>
        <v>0</v>
      </c>
      <c r="Z64" s="160">
        <f t="shared" si="13"/>
        <v>0</v>
      </c>
    </row>
    <row r="65" spans="2:26" x14ac:dyDescent="0.25">
      <c r="B65" s="166">
        <v>61</v>
      </c>
      <c r="C65" s="173">
        <v>1100</v>
      </c>
      <c r="D65" s="173">
        <v>80</v>
      </c>
      <c r="E65" s="173">
        <v>48</v>
      </c>
      <c r="F65" s="173">
        <v>300</v>
      </c>
      <c r="G65" s="173">
        <v>24</v>
      </c>
      <c r="H65" s="173">
        <v>1.5</v>
      </c>
      <c r="I65" s="173">
        <v>3</v>
      </c>
      <c r="J65" s="173">
        <v>350</v>
      </c>
      <c r="K65" s="173">
        <v>5900</v>
      </c>
      <c r="L65" s="173">
        <v>3100</v>
      </c>
      <c r="M65" s="173">
        <v>500</v>
      </c>
      <c r="N65" s="160">
        <v>400</v>
      </c>
      <c r="O65" s="173">
        <f t="shared" si="2"/>
        <v>0</v>
      </c>
      <c r="P65" s="173">
        <f t="shared" si="3"/>
        <v>0</v>
      </c>
      <c r="Q65" s="173">
        <f t="shared" si="4"/>
        <v>0</v>
      </c>
      <c r="R65" s="173">
        <f t="shared" si="5"/>
        <v>0</v>
      </c>
      <c r="S65" s="173">
        <f t="shared" si="6"/>
        <v>0</v>
      </c>
      <c r="T65" s="173">
        <f t="shared" si="7"/>
        <v>0</v>
      </c>
      <c r="U65" s="173">
        <f t="shared" si="8"/>
        <v>0</v>
      </c>
      <c r="V65" s="173">
        <f t="shared" si="9"/>
        <v>0</v>
      </c>
      <c r="W65" s="173">
        <f t="shared" si="10"/>
        <v>0</v>
      </c>
      <c r="X65" s="173">
        <f t="shared" si="11"/>
        <v>0</v>
      </c>
      <c r="Y65" s="173">
        <f t="shared" si="12"/>
        <v>0</v>
      </c>
      <c r="Z65" s="160">
        <f t="shared" si="13"/>
        <v>0</v>
      </c>
    </row>
    <row r="66" spans="2:26" x14ac:dyDescent="0.25">
      <c r="B66" s="166">
        <v>62</v>
      </c>
      <c r="C66" s="173">
        <v>1100</v>
      </c>
      <c r="D66" s="173">
        <v>90</v>
      </c>
      <c r="E66" s="173">
        <v>50</v>
      </c>
      <c r="F66" s="173">
        <v>350</v>
      </c>
      <c r="G66" s="173">
        <v>25</v>
      </c>
      <c r="H66" s="173">
        <v>0.6</v>
      </c>
      <c r="I66" s="173">
        <v>3.5</v>
      </c>
      <c r="J66" s="173">
        <v>400</v>
      </c>
      <c r="K66" s="173">
        <v>6000</v>
      </c>
      <c r="L66" s="173">
        <v>3200</v>
      </c>
      <c r="M66" s="173">
        <v>550</v>
      </c>
      <c r="N66" s="160">
        <v>450</v>
      </c>
      <c r="O66" s="173">
        <f t="shared" si="2"/>
        <v>0</v>
      </c>
      <c r="P66" s="173">
        <f t="shared" si="3"/>
        <v>0</v>
      </c>
      <c r="Q66" s="173">
        <f t="shared" si="4"/>
        <v>0</v>
      </c>
      <c r="R66" s="173">
        <f t="shared" si="5"/>
        <v>0</v>
      </c>
      <c r="S66" s="173">
        <f t="shared" si="6"/>
        <v>0</v>
      </c>
      <c r="T66" s="173">
        <f t="shared" si="7"/>
        <v>0</v>
      </c>
      <c r="U66" s="173">
        <f t="shared" si="8"/>
        <v>0</v>
      </c>
      <c r="V66" s="173">
        <f t="shared" si="9"/>
        <v>0</v>
      </c>
      <c r="W66" s="173">
        <f t="shared" si="10"/>
        <v>0</v>
      </c>
      <c r="X66" s="173">
        <f t="shared" si="11"/>
        <v>0</v>
      </c>
      <c r="Y66" s="173">
        <f t="shared" si="12"/>
        <v>0</v>
      </c>
      <c r="Z66" s="160">
        <f t="shared" si="13"/>
        <v>0</v>
      </c>
    </row>
    <row r="67" spans="2:26" x14ac:dyDescent="0.25">
      <c r="B67" s="166">
        <v>63</v>
      </c>
      <c r="C67" s="173">
        <v>1200</v>
      </c>
      <c r="D67" s="173">
        <v>90</v>
      </c>
      <c r="E67" s="173">
        <v>30</v>
      </c>
      <c r="F67" s="173">
        <v>400</v>
      </c>
      <c r="G67" s="173">
        <v>15</v>
      </c>
      <c r="H67" s="173">
        <v>0.7</v>
      </c>
      <c r="I67" s="173">
        <v>4</v>
      </c>
      <c r="J67" s="173">
        <v>450</v>
      </c>
      <c r="K67" s="173">
        <v>6100</v>
      </c>
      <c r="L67" s="173">
        <v>3300</v>
      </c>
      <c r="M67" s="173">
        <v>600</v>
      </c>
      <c r="N67" s="160">
        <v>450</v>
      </c>
      <c r="O67" s="173">
        <f t="shared" si="2"/>
        <v>0</v>
      </c>
      <c r="P67" s="173">
        <f t="shared" si="3"/>
        <v>0</v>
      </c>
      <c r="Q67" s="173">
        <f t="shared" si="4"/>
        <v>0</v>
      </c>
      <c r="R67" s="173">
        <f t="shared" si="5"/>
        <v>0</v>
      </c>
      <c r="S67" s="173">
        <f t="shared" si="6"/>
        <v>0</v>
      </c>
      <c r="T67" s="173">
        <f t="shared" si="7"/>
        <v>0</v>
      </c>
      <c r="U67" s="173">
        <f t="shared" si="8"/>
        <v>0</v>
      </c>
      <c r="V67" s="173">
        <f t="shared" si="9"/>
        <v>0</v>
      </c>
      <c r="W67" s="173">
        <f t="shared" si="10"/>
        <v>0</v>
      </c>
      <c r="X67" s="173">
        <f t="shared" si="11"/>
        <v>0</v>
      </c>
      <c r="Y67" s="173">
        <f t="shared" si="12"/>
        <v>0</v>
      </c>
      <c r="Z67" s="160">
        <f t="shared" si="13"/>
        <v>0</v>
      </c>
    </row>
    <row r="68" spans="2:26" x14ac:dyDescent="0.25">
      <c r="B68" s="166">
        <v>64</v>
      </c>
      <c r="C68" s="173">
        <v>1200</v>
      </c>
      <c r="D68" s="173">
        <v>100</v>
      </c>
      <c r="E68" s="173">
        <v>32</v>
      </c>
      <c r="F68" s="173">
        <v>450</v>
      </c>
      <c r="G68" s="173">
        <v>16</v>
      </c>
      <c r="H68" s="173">
        <v>0.8</v>
      </c>
      <c r="I68" s="173">
        <v>4.5</v>
      </c>
      <c r="J68" s="173">
        <v>500</v>
      </c>
      <c r="K68" s="173">
        <v>6200</v>
      </c>
      <c r="L68" s="173">
        <v>3400</v>
      </c>
      <c r="M68" s="173">
        <v>650</v>
      </c>
      <c r="N68" s="160">
        <v>500</v>
      </c>
      <c r="O68" s="173">
        <f t="shared" si="2"/>
        <v>0</v>
      </c>
      <c r="P68" s="173">
        <f t="shared" si="3"/>
        <v>0</v>
      </c>
      <c r="Q68" s="173">
        <f t="shared" si="4"/>
        <v>0</v>
      </c>
      <c r="R68" s="173">
        <f t="shared" si="5"/>
        <v>0</v>
      </c>
      <c r="S68" s="173">
        <f t="shared" si="6"/>
        <v>0</v>
      </c>
      <c r="T68" s="173">
        <f t="shared" si="7"/>
        <v>0</v>
      </c>
      <c r="U68" s="173">
        <f t="shared" si="8"/>
        <v>0</v>
      </c>
      <c r="V68" s="173">
        <f t="shared" si="9"/>
        <v>0</v>
      </c>
      <c r="W68" s="173">
        <f t="shared" si="10"/>
        <v>0</v>
      </c>
      <c r="X68" s="173">
        <f t="shared" si="11"/>
        <v>0</v>
      </c>
      <c r="Y68" s="173">
        <f t="shared" si="12"/>
        <v>0</v>
      </c>
      <c r="Z68" s="160">
        <f t="shared" si="13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57</vt:i4>
      </vt:variant>
    </vt:vector>
  </HeadingPairs>
  <TitlesOfParts>
    <vt:vector size="60" baseType="lpstr">
      <vt:lpstr>WYNIKI</vt:lpstr>
      <vt:lpstr>OBLICZENIA</vt:lpstr>
      <vt:lpstr>ZADANIA</vt:lpstr>
      <vt:lpstr>a</vt:lpstr>
      <vt:lpstr>B</vt:lpstr>
      <vt:lpstr>d</vt:lpstr>
      <vt:lpstr>dimA</vt:lpstr>
      <vt:lpstr>dimb</vt:lpstr>
      <vt:lpstr>dr</vt:lpstr>
      <vt:lpstr>eps</vt:lpstr>
      <vt:lpstr>f</vt:lpstr>
      <vt:lpstr>fa</vt:lpstr>
      <vt:lpstr>fp</vt:lpstr>
      <vt:lpstr>fw</vt:lpstr>
      <vt:lpstr>fwo</vt:lpstr>
      <vt:lpstr>fz</vt:lpstr>
      <vt:lpstr>g</vt:lpstr>
      <vt:lpstr>i</vt:lpstr>
      <vt:lpstr>isp</vt:lpstr>
      <vt:lpstr>izr</vt:lpstr>
      <vt:lpstr>l</vt:lpstr>
      <vt:lpstr>l.1</vt:lpstr>
      <vt:lpstr>l.2</vt:lpstr>
      <vt:lpstr>l.3</vt:lpstr>
      <vt:lpstr>l.4</vt:lpstr>
      <vt:lpstr>l.5</vt:lpstr>
      <vt:lpstr>l.6</vt:lpstr>
      <vt:lpstr>l.7</vt:lpstr>
      <vt:lpstr>l.8</vt:lpstr>
      <vt:lpstr>ld</vt:lpstr>
      <vt:lpstr>lmax</vt:lpstr>
      <vt:lpstr>lr</vt:lpstr>
      <vt:lpstr>lsz</vt:lpstr>
      <vt:lpstr>ly</vt:lpstr>
      <vt:lpstr>mc</vt:lpstr>
      <vt:lpstr>mft</vt:lpstr>
      <vt:lpstr>mfw</vt:lpstr>
      <vt:lpstr>mi</vt:lpstr>
      <vt:lpstr>mn</vt:lpstr>
      <vt:lpstr>mop</vt:lpstr>
      <vt:lpstr>mt</vt:lpstr>
      <vt:lpstr>nmax</vt:lpstr>
      <vt:lpstr>nsr</vt:lpstr>
      <vt:lpstr>pmin</vt:lpstr>
      <vt:lpstr>sp</vt:lpstr>
      <vt:lpstr>spr</vt:lpstr>
      <vt:lpstr>t</vt:lpstr>
      <vt:lpstr>t.1</vt:lpstr>
      <vt:lpstr>t.2</vt:lpstr>
      <vt:lpstr>t.3</vt:lpstr>
      <vt:lpstr>t.4</vt:lpstr>
      <vt:lpstr>t.5</vt:lpstr>
      <vt:lpstr>t.6</vt:lpstr>
      <vt:lpstr>t.7</vt:lpstr>
      <vt:lpstr>t.8</vt:lpstr>
      <vt:lpstr>tc</vt:lpstr>
      <vt:lpstr>tp</vt:lpstr>
      <vt:lpstr>vr</vt:lpstr>
      <vt:lpstr>vsz</vt:lpstr>
      <vt:lpstr>wyp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Ultimate</dc:creator>
  <cp:lastModifiedBy>Filip</cp:lastModifiedBy>
  <cp:lastPrinted>2017-05-14T19:53:17Z</cp:lastPrinted>
  <dcterms:created xsi:type="dcterms:W3CDTF">2017-04-27T13:20:18Z</dcterms:created>
  <dcterms:modified xsi:type="dcterms:W3CDTF">2018-03-25T09:36:45Z</dcterms:modified>
</cp:coreProperties>
</file>